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Override PartName="/xl/threadedComments/threadedComment9.xml" ContentType="application/vnd.ms-excel.threadedcomments+xml"/>
  <Override PartName="/xl/threadedComments/threadedComment10.xml" ContentType="application/vnd.ms-excel.threadedcomments+xml"/>
  <Override PartName="/xl/threadedComments/threadedComment11.xml" ContentType="application/vnd.ms-excel.threadedcomments+xml"/>
  <Override PartName="/xl/threadedComments/threadedComment12.xml" ContentType="application/vnd.ms-excel.threadedcomments+xml"/>
  <Override PartName="/xl/threadedComments/threadedComment13.xml" ContentType="application/vnd.ms-excel.threadedcomments+xml"/>
  <Override PartName="/xl/threadedComments/threadedComment14.xml" ContentType="application/vnd.ms-excel.threadedcomments+xml"/>
  <Override PartName="/xl/threadedComments/threadedComment15.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C:\Users\amv1\AppData\Local\Microsoft\Windows\INetCache\Content.Outlook\AX7MRGAM\"/>
    </mc:Choice>
  </mc:AlternateContent>
  <workbookProtection workbookAlgorithmName="SHA-512" workbookHashValue="IBvn/UvklY5vnzHrLxM/kjx/+jqVA8wmJ3SbZOqq0LL2PBRod/69C8hH6G6nq7KL7hjtlG3MRTi30I+oN8eq9Q==" workbookSaltValue="vcPeDqGxV/Xf1OKsXB5mNw==" workbookSpinCount="100000" lockStructure="1"/>
  <bookViews>
    <workbookView xWindow="0" yWindow="0" windowWidth="23040" windowHeight="10452" tabRatio="780" firstSheet="8" activeTab="10"/>
  </bookViews>
  <sheets>
    <sheet name="Carrie Notes" sheetId="71" state="veryHidden" r:id="rId1"/>
    <sheet name="Addl Info" sheetId="11" state="veryHidden" r:id="rId2"/>
    <sheet name="CAUTAU" sheetId="54" state="veryHidden" r:id="rId3"/>
    <sheet name="Allocations" sheetId="10" r:id="rId4"/>
    <sheet name="General Instructions" sheetId="15" r:id="rId5"/>
    <sheet name="Column Definitions" sheetId="91" r:id="rId6"/>
    <sheet name="Service Definitions" sheetId="92" r:id="rId7"/>
    <sheet name="180A" sheetId="61" state="veryHidden" r:id="rId8"/>
    <sheet name="Compliance Issues" sheetId="93" r:id="rId9"/>
    <sheet name="Nutrition Transfer Request" sheetId="103" r:id="rId10"/>
    <sheet name="180B IIIB" sheetId="79" r:id="rId11"/>
    <sheet name="180B IIIC1" sheetId="80" r:id="rId12"/>
    <sheet name="180B IIIC2" sheetId="81" r:id="rId13"/>
    <sheet name="180B IIID" sheetId="82" r:id="rId14"/>
    <sheet name="180B IIIE Age 60+ or EOD" sheetId="84" r:id="rId15"/>
    <sheet name="180B IIIE 18 and under or Disbl" sheetId="83" r:id="rId16"/>
    <sheet name="AFCSP" sheetId="95" r:id="rId17"/>
    <sheet name="SSCS" sheetId="94" r:id="rId18"/>
    <sheet name="EBS" sheetId="96" r:id="rId19"/>
    <sheet name="SPAP" sheetId="98" r:id="rId20"/>
    <sheet name="SHIP" sheetId="99" r:id="rId21"/>
    <sheet name="MIPPA" sheetId="100" r:id="rId22"/>
    <sheet name="Elder Abuse" sheetId="97" r:id="rId23"/>
    <sheet name="Overall Total (2)" sheetId="102" state="veryHidden" r:id="rId24"/>
    <sheet name="Overall Total" sheetId="101" r:id="rId25"/>
  </sheets>
  <definedNames>
    <definedName name="_xlnm._FilterDatabase" localSheetId="3" hidden="1">Allocations!$A$4:$A$80</definedName>
    <definedName name="_xlnm._FilterDatabase" localSheetId="2" hidden="1">CAUTAU!$A$5:$A$7</definedName>
    <definedName name="CAU">CAUTAU!$A$4:$A$7</definedName>
    <definedName name="CAUTAU" localSheetId="2">CAUTAU!$A$4:$A$7</definedName>
    <definedName name="CAUTAU">Allocations!$A$4:$A$92</definedName>
    <definedName name="ClaimMonth">'Addl Info'!$A$3:$A$3</definedName>
    <definedName name="Date">'Addl Info'!$A$9:$A$9</definedName>
    <definedName name="lookup">#REF!</definedName>
    <definedName name="men">CAUTAU!$A$10</definedName>
    <definedName name="Menominee_Tribe">CAUTAU!$A$10</definedName>
    <definedName name="mentribe">CAUTAU!$A$10</definedName>
    <definedName name="MIPPA">'Addl Info'!$J$9:$J$9</definedName>
    <definedName name="NSIP1">'Addl Info'!$C$9:$C$9</definedName>
    <definedName name="NSIP2">'Addl Info'!$D$9:$D$9</definedName>
    <definedName name="_xlnm.Print_Area" localSheetId="3">Allocations!$A$1:$M$80</definedName>
    <definedName name="_xlnm.Print_Area" localSheetId="2">CAUTAU!$A$1:$A$7</definedName>
    <definedName name="_xlnm.Print_Area" localSheetId="4">'General Instructions'!$A$1:$R$16</definedName>
    <definedName name="_xlnm.Print_Area" localSheetId="6">'Service Definitions'!$A$1:$E$368</definedName>
    <definedName name="_xlnm.Print_Titles" localSheetId="3">Allocations!$A:$C,Allocations!$1:$3</definedName>
    <definedName name="_xlnm.Print_Titles" localSheetId="2">CAUTAU!$A:$A,CAUTAU!$1:$3</definedName>
    <definedName name="_xlnm.Print_Titles" localSheetId="5">'Column Definitions'!$3:$3</definedName>
    <definedName name="_xlnm.Print_Titles" localSheetId="6">'Service Definitions'!$1:$1</definedName>
    <definedName name="SHIP1">'Addl Info'!$G$9:$G$9</definedName>
    <definedName name="SHIP2">'Addl Info'!$H$9:$H$9</definedName>
    <definedName name="SPAP1">'Addl Info'!$E$9:$E$9</definedName>
    <definedName name="SPAP2">'Addl Info'!$F$9:$F$9</definedName>
    <definedName name="TAU">CAUTAU!$A$8:$A$8</definedName>
    <definedName name="TitleIII">'Addl Info'!$B$9:$B$9</definedName>
    <definedName name="Z_89953FCB_456A_4C2D_8912_B30825F750D3_.wvu.FilterData" localSheetId="3" hidden="1">Allocations!$A$4:$A$80</definedName>
    <definedName name="Z_89953FCB_456A_4C2D_8912_B30825F750D3_.wvu.FilterData" localSheetId="2" hidden="1">CAUTAU!$A$5:$A$7</definedName>
    <definedName name="Z_89953FCB_456A_4C2D_8912_B30825F750D3_.wvu.PrintArea" localSheetId="3" hidden="1">Allocations!$A$1:$M$80</definedName>
    <definedName name="Z_89953FCB_456A_4C2D_8912_B30825F750D3_.wvu.PrintArea" localSheetId="2" hidden="1">CAUTAU!$A$1:$A$7</definedName>
    <definedName name="Z_89953FCB_456A_4C2D_8912_B30825F750D3_.wvu.PrintArea" localSheetId="4" hidden="1">'General Instructions'!$A$1:$R$16</definedName>
    <definedName name="Z_89953FCB_456A_4C2D_8912_B30825F750D3_.wvu.PrintTitles" localSheetId="3" hidden="1">Allocations!$A:$C,Allocations!$1:$3</definedName>
    <definedName name="Z_89953FCB_456A_4C2D_8912_B30825F750D3_.wvu.PrintTitles" localSheetId="2" hidden="1">CAUTAU!$A:$A,CAUTAU!$1:$3</definedName>
  </definedNames>
  <calcPr calcId="162913"/>
  <customWorkbookViews>
    <customWorkbookView name="display" guid="{89953FCB-456A-4C2D-8912-B30825F750D3}" maximized="1" xWindow="-8" yWindow="-8" windowWidth="1296" windowHeight="1000" activeSheetId="1" showFormulaBar="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1" i="93" l="1"/>
  <c r="M7" i="84" l="1"/>
  <c r="N7" i="79" l="1"/>
  <c r="M7" i="79"/>
  <c r="N18" i="79"/>
  <c r="M18" i="79"/>
  <c r="C93" i="93" l="1"/>
  <c r="D90" i="93"/>
  <c r="C89" i="93"/>
  <c r="D86" i="93"/>
  <c r="C85" i="93"/>
  <c r="D76" i="93"/>
  <c r="C81" i="93"/>
  <c r="C74" i="93"/>
  <c r="D69" i="93"/>
  <c r="D68" i="93"/>
  <c r="B64" i="93"/>
  <c r="E64" i="93" s="1"/>
  <c r="B63" i="93"/>
  <c r="E63" i="93" s="1"/>
  <c r="B62" i="93"/>
  <c r="E62" i="93" s="1"/>
  <c r="B61" i="93"/>
  <c r="C58" i="93"/>
  <c r="B48" i="93" l="1"/>
  <c r="B47" i="93"/>
  <c r="B46" i="93"/>
  <c r="B45" i="93"/>
  <c r="B44" i="93"/>
  <c r="D48" i="93"/>
  <c r="D47" i="93"/>
  <c r="D44" i="93"/>
  <c r="D53" i="93"/>
  <c r="C43" i="93"/>
  <c r="O31" i="83"/>
  <c r="O23" i="83"/>
  <c r="O15" i="83"/>
  <c r="O7" i="83"/>
  <c r="O54" i="84"/>
  <c r="O36" i="84"/>
  <c r="O28" i="84"/>
  <c r="O20" i="84"/>
  <c r="O12" i="84"/>
  <c r="C34" i="93"/>
  <c r="L2" i="93" s="1"/>
  <c r="B31" i="93"/>
  <c r="D38" i="93"/>
  <c r="O55" i="82"/>
  <c r="O47" i="82"/>
  <c r="O39" i="82"/>
  <c r="O31" i="82"/>
  <c r="O23" i="82"/>
  <c r="O14" i="82"/>
  <c r="O61" i="81"/>
  <c r="O53" i="81"/>
  <c r="O45" i="81"/>
  <c r="O37" i="81"/>
  <c r="O10" i="81"/>
  <c r="D29" i="93"/>
  <c r="C25" i="93"/>
  <c r="O16" i="80"/>
  <c r="D20" i="93"/>
  <c r="D94" i="93" s="1"/>
  <c r="O41" i="79"/>
  <c r="O49" i="79"/>
  <c r="O57" i="79"/>
  <c r="O7" i="79"/>
  <c r="D11" i="93"/>
  <c r="D8" i="93"/>
  <c r="D82" i="93" s="1"/>
  <c r="D10" i="93"/>
  <c r="F46" i="84"/>
  <c r="F45" i="84"/>
  <c r="F44" i="84"/>
  <c r="N44" i="84" s="1"/>
  <c r="O44" i="84" s="1"/>
  <c r="F43" i="84"/>
  <c r="M43" i="84" s="1"/>
  <c r="F48" i="84"/>
  <c r="F42" i="84"/>
  <c r="F39" i="84"/>
  <c r="M39" i="84" s="1"/>
  <c r="N61" i="97"/>
  <c r="O61" i="97" s="1"/>
  <c r="M61" i="97"/>
  <c r="N60" i="97"/>
  <c r="O60" i="97" s="1"/>
  <c r="M60" i="97"/>
  <c r="N59" i="97"/>
  <c r="O59" i="97" s="1"/>
  <c r="M59" i="97"/>
  <c r="N58" i="97"/>
  <c r="O58" i="97" s="1"/>
  <c r="M58" i="97"/>
  <c r="N57" i="97"/>
  <c r="O57" i="97" s="1"/>
  <c r="M57" i="97"/>
  <c r="N56" i="97"/>
  <c r="O56" i="97" s="1"/>
  <c r="M56" i="97"/>
  <c r="N55" i="97"/>
  <c r="O55" i="97" s="1"/>
  <c r="M55" i="97"/>
  <c r="N54" i="97"/>
  <c r="O54" i="97" s="1"/>
  <c r="M54" i="97"/>
  <c r="N53" i="97"/>
  <c r="O53" i="97" s="1"/>
  <c r="M53" i="97"/>
  <c r="N52" i="97"/>
  <c r="O52" i="97" s="1"/>
  <c r="M52" i="97"/>
  <c r="N51" i="97"/>
  <c r="O51" i="97" s="1"/>
  <c r="M51" i="97"/>
  <c r="N50" i="97"/>
  <c r="O50" i="97" s="1"/>
  <c r="M50" i="97"/>
  <c r="N49" i="97"/>
  <c r="O49" i="97" s="1"/>
  <c r="M49" i="97"/>
  <c r="N48" i="97"/>
  <c r="O48" i="97" s="1"/>
  <c r="M48" i="97"/>
  <c r="N47" i="97"/>
  <c r="O47" i="97" s="1"/>
  <c r="M47" i="97"/>
  <c r="N46" i="97"/>
  <c r="O46" i="97" s="1"/>
  <c r="M46" i="97"/>
  <c r="N45" i="97"/>
  <c r="O45" i="97" s="1"/>
  <c r="M45" i="97"/>
  <c r="N44" i="97"/>
  <c r="O44" i="97" s="1"/>
  <c r="M44" i="97"/>
  <c r="N43" i="97"/>
  <c r="O43" i="97" s="1"/>
  <c r="M43" i="97"/>
  <c r="N42" i="97"/>
  <c r="O42" i="97" s="1"/>
  <c r="M42" i="97"/>
  <c r="N41" i="97"/>
  <c r="O41" i="97" s="1"/>
  <c r="M41" i="97"/>
  <c r="N40" i="97"/>
  <c r="O40" i="97" s="1"/>
  <c r="M40" i="97"/>
  <c r="N39" i="97"/>
  <c r="O39" i="97" s="1"/>
  <c r="M39" i="97"/>
  <c r="N38" i="97"/>
  <c r="O38" i="97" s="1"/>
  <c r="M38" i="97"/>
  <c r="N37" i="97"/>
  <c r="O37" i="97" s="1"/>
  <c r="M37" i="97"/>
  <c r="N36" i="97"/>
  <c r="O36" i="97" s="1"/>
  <c r="M36" i="97"/>
  <c r="N35" i="97"/>
  <c r="O35" i="97" s="1"/>
  <c r="M35" i="97"/>
  <c r="N34" i="97"/>
  <c r="O34" i="97" s="1"/>
  <c r="M34" i="97"/>
  <c r="N33" i="97"/>
  <c r="O33" i="97" s="1"/>
  <c r="M33" i="97"/>
  <c r="N32" i="97"/>
  <c r="O32" i="97" s="1"/>
  <c r="M32" i="97"/>
  <c r="N31" i="97"/>
  <c r="O31" i="97" s="1"/>
  <c r="M31" i="97"/>
  <c r="N30" i="97"/>
  <c r="O30" i="97" s="1"/>
  <c r="M30" i="97"/>
  <c r="N29" i="97"/>
  <c r="O29" i="97" s="1"/>
  <c r="M29" i="97"/>
  <c r="N28" i="97"/>
  <c r="O28" i="97" s="1"/>
  <c r="M28" i="97"/>
  <c r="N27" i="97"/>
  <c r="O27" i="97" s="1"/>
  <c r="M27" i="97"/>
  <c r="N26" i="97"/>
  <c r="O26" i="97" s="1"/>
  <c r="M26" i="97"/>
  <c r="N25" i="97"/>
  <c r="O25" i="97" s="1"/>
  <c r="M25" i="97"/>
  <c r="N24" i="97"/>
  <c r="O24" i="97" s="1"/>
  <c r="M24" i="97"/>
  <c r="N23" i="97"/>
  <c r="O23" i="97" s="1"/>
  <c r="M23" i="97"/>
  <c r="N22" i="97"/>
  <c r="O22" i="97" s="1"/>
  <c r="M22" i="97"/>
  <c r="N21" i="97"/>
  <c r="O21" i="97" s="1"/>
  <c r="M21" i="97"/>
  <c r="N20" i="97"/>
  <c r="O20" i="97" s="1"/>
  <c r="M20" i="97"/>
  <c r="N19" i="97"/>
  <c r="O19" i="97" s="1"/>
  <c r="M19" i="97"/>
  <c r="N18" i="97"/>
  <c r="O18" i="97" s="1"/>
  <c r="M18" i="97"/>
  <c r="N17" i="97"/>
  <c r="O17" i="97" s="1"/>
  <c r="M17" i="97"/>
  <c r="N16" i="97"/>
  <c r="O16" i="97" s="1"/>
  <c r="M16" i="97"/>
  <c r="N15" i="97"/>
  <c r="O15" i="97" s="1"/>
  <c r="M15" i="97"/>
  <c r="N14" i="97"/>
  <c r="O14" i="97" s="1"/>
  <c r="M14" i="97"/>
  <c r="N13" i="97"/>
  <c r="O13" i="97" s="1"/>
  <c r="M13" i="97"/>
  <c r="N12" i="97"/>
  <c r="O12" i="97" s="1"/>
  <c r="M12" i="97"/>
  <c r="N11" i="97"/>
  <c r="O11" i="97" s="1"/>
  <c r="M11" i="97"/>
  <c r="N10" i="97"/>
  <c r="O10" i="97" s="1"/>
  <c r="M10" i="97"/>
  <c r="N9" i="97"/>
  <c r="O9" i="97" s="1"/>
  <c r="M9" i="97"/>
  <c r="N8" i="97"/>
  <c r="O8" i="97" s="1"/>
  <c r="M8" i="97"/>
  <c r="N7" i="97"/>
  <c r="O7" i="97" s="1"/>
  <c r="M7" i="97"/>
  <c r="N61" i="100"/>
  <c r="O61" i="100" s="1"/>
  <c r="M61" i="100"/>
  <c r="N60" i="100"/>
  <c r="O60" i="100" s="1"/>
  <c r="M60" i="100"/>
  <c r="N59" i="100"/>
  <c r="O59" i="100" s="1"/>
  <c r="M59" i="100"/>
  <c r="N58" i="100"/>
  <c r="O58" i="100" s="1"/>
  <c r="M58" i="100"/>
  <c r="N57" i="100"/>
  <c r="O57" i="100" s="1"/>
  <c r="M57" i="100"/>
  <c r="N56" i="100"/>
  <c r="O56" i="100" s="1"/>
  <c r="M56" i="100"/>
  <c r="N55" i="100"/>
  <c r="O55" i="100" s="1"/>
  <c r="M55" i="100"/>
  <c r="N54" i="100"/>
  <c r="O54" i="100" s="1"/>
  <c r="M54" i="100"/>
  <c r="N53" i="100"/>
  <c r="O53" i="100" s="1"/>
  <c r="M53" i="100"/>
  <c r="N52" i="100"/>
  <c r="O52" i="100" s="1"/>
  <c r="M52" i="100"/>
  <c r="N51" i="100"/>
  <c r="O51" i="100" s="1"/>
  <c r="M51" i="100"/>
  <c r="N50" i="100"/>
  <c r="O50" i="100" s="1"/>
  <c r="M50" i="100"/>
  <c r="N49" i="100"/>
  <c r="O49" i="100" s="1"/>
  <c r="M49" i="100"/>
  <c r="N48" i="100"/>
  <c r="O48" i="100" s="1"/>
  <c r="M48" i="100"/>
  <c r="N47" i="100"/>
  <c r="O47" i="100" s="1"/>
  <c r="M47" i="100"/>
  <c r="N46" i="100"/>
  <c r="O46" i="100" s="1"/>
  <c r="M46" i="100"/>
  <c r="N45" i="100"/>
  <c r="O45" i="100" s="1"/>
  <c r="M45" i="100"/>
  <c r="N44" i="100"/>
  <c r="O44" i="100" s="1"/>
  <c r="M44" i="100"/>
  <c r="N43" i="100"/>
  <c r="O43" i="100" s="1"/>
  <c r="M43" i="100"/>
  <c r="N42" i="100"/>
  <c r="O42" i="100" s="1"/>
  <c r="M42" i="100"/>
  <c r="N41" i="100"/>
  <c r="O41" i="100" s="1"/>
  <c r="M41" i="100"/>
  <c r="N40" i="100"/>
  <c r="O40" i="100" s="1"/>
  <c r="M40" i="100"/>
  <c r="N39" i="100"/>
  <c r="O39" i="100" s="1"/>
  <c r="M39" i="100"/>
  <c r="N38" i="100"/>
  <c r="O38" i="100" s="1"/>
  <c r="M38" i="100"/>
  <c r="N37" i="100"/>
  <c r="O37" i="100" s="1"/>
  <c r="M37" i="100"/>
  <c r="N36" i="100"/>
  <c r="O36" i="100" s="1"/>
  <c r="M36" i="100"/>
  <c r="N35" i="100"/>
  <c r="O35" i="100" s="1"/>
  <c r="M35" i="100"/>
  <c r="N34" i="100"/>
  <c r="O34" i="100" s="1"/>
  <c r="M34" i="100"/>
  <c r="N33" i="100"/>
  <c r="O33" i="100" s="1"/>
  <c r="M33" i="100"/>
  <c r="N32" i="100"/>
  <c r="O32" i="100" s="1"/>
  <c r="M32" i="100"/>
  <c r="N31" i="100"/>
  <c r="O31" i="100" s="1"/>
  <c r="M31" i="100"/>
  <c r="N30" i="100"/>
  <c r="O30" i="100" s="1"/>
  <c r="M30" i="100"/>
  <c r="N29" i="100"/>
  <c r="O29" i="100" s="1"/>
  <c r="M29" i="100"/>
  <c r="N28" i="100"/>
  <c r="O28" i="100" s="1"/>
  <c r="M28" i="100"/>
  <c r="N27" i="100"/>
  <c r="O27" i="100" s="1"/>
  <c r="M27" i="100"/>
  <c r="N26" i="100"/>
  <c r="O26" i="100" s="1"/>
  <c r="M26" i="100"/>
  <c r="N25" i="100"/>
  <c r="O25" i="100" s="1"/>
  <c r="M25" i="100"/>
  <c r="N24" i="100"/>
  <c r="O24" i="100" s="1"/>
  <c r="M24" i="100"/>
  <c r="N23" i="100"/>
  <c r="O23" i="100" s="1"/>
  <c r="M23" i="100"/>
  <c r="N22" i="100"/>
  <c r="O22" i="100" s="1"/>
  <c r="M22" i="100"/>
  <c r="N21" i="100"/>
  <c r="O21" i="100" s="1"/>
  <c r="M21" i="100"/>
  <c r="N20" i="100"/>
  <c r="O20" i="100" s="1"/>
  <c r="M20" i="100"/>
  <c r="N19" i="100"/>
  <c r="O19" i="100" s="1"/>
  <c r="M19" i="100"/>
  <c r="N18" i="100"/>
  <c r="O18" i="100" s="1"/>
  <c r="M18" i="100"/>
  <c r="N17" i="100"/>
  <c r="O17" i="100" s="1"/>
  <c r="M17" i="100"/>
  <c r="N16" i="100"/>
  <c r="O16" i="100" s="1"/>
  <c r="M16" i="100"/>
  <c r="N15" i="100"/>
  <c r="O15" i="100" s="1"/>
  <c r="M15" i="100"/>
  <c r="N14" i="100"/>
  <c r="O14" i="100" s="1"/>
  <c r="M14" i="100"/>
  <c r="N13" i="100"/>
  <c r="O13" i="100" s="1"/>
  <c r="M13" i="100"/>
  <c r="N12" i="100"/>
  <c r="O12" i="100" s="1"/>
  <c r="M12" i="100"/>
  <c r="N11" i="100"/>
  <c r="O11" i="100" s="1"/>
  <c r="M11" i="100"/>
  <c r="N10" i="100"/>
  <c r="O10" i="100" s="1"/>
  <c r="M10" i="100"/>
  <c r="N9" i="100"/>
  <c r="O9" i="100" s="1"/>
  <c r="M9" i="100"/>
  <c r="N8" i="100"/>
  <c r="O8" i="100" s="1"/>
  <c r="M8" i="100"/>
  <c r="N7" i="100"/>
  <c r="O7" i="100" s="1"/>
  <c r="M7" i="100"/>
  <c r="N61" i="99"/>
  <c r="O61" i="99" s="1"/>
  <c r="M61" i="99"/>
  <c r="N60" i="99"/>
  <c r="O60" i="99" s="1"/>
  <c r="M60" i="99"/>
  <c r="N59" i="99"/>
  <c r="O59" i="99" s="1"/>
  <c r="M59" i="99"/>
  <c r="N58" i="99"/>
  <c r="O58" i="99" s="1"/>
  <c r="M58" i="99"/>
  <c r="N57" i="99"/>
  <c r="O57" i="99" s="1"/>
  <c r="M57" i="99"/>
  <c r="N56" i="99"/>
  <c r="O56" i="99" s="1"/>
  <c r="M56" i="99"/>
  <c r="N55" i="99"/>
  <c r="O55" i="99" s="1"/>
  <c r="M55" i="99"/>
  <c r="N54" i="99"/>
  <c r="O54" i="99" s="1"/>
  <c r="M54" i="99"/>
  <c r="N53" i="99"/>
  <c r="O53" i="99" s="1"/>
  <c r="M53" i="99"/>
  <c r="N52" i="99"/>
  <c r="O52" i="99" s="1"/>
  <c r="M52" i="99"/>
  <c r="N51" i="99"/>
  <c r="O51" i="99" s="1"/>
  <c r="M51" i="99"/>
  <c r="N50" i="99"/>
  <c r="O50" i="99" s="1"/>
  <c r="M50" i="99"/>
  <c r="N49" i="99"/>
  <c r="O49" i="99" s="1"/>
  <c r="M49" i="99"/>
  <c r="N48" i="99"/>
  <c r="O48" i="99" s="1"/>
  <c r="M48" i="99"/>
  <c r="N47" i="99"/>
  <c r="O47" i="99" s="1"/>
  <c r="M47" i="99"/>
  <c r="N46" i="99"/>
  <c r="O46" i="99" s="1"/>
  <c r="M46" i="99"/>
  <c r="N45" i="99"/>
  <c r="O45" i="99" s="1"/>
  <c r="M45" i="99"/>
  <c r="N44" i="99"/>
  <c r="O44" i="99" s="1"/>
  <c r="M44" i="99"/>
  <c r="N43" i="99"/>
  <c r="O43" i="99" s="1"/>
  <c r="M43" i="99"/>
  <c r="N42" i="99"/>
  <c r="O42" i="99" s="1"/>
  <c r="M42" i="99"/>
  <c r="N41" i="99"/>
  <c r="O41" i="99" s="1"/>
  <c r="M41" i="99"/>
  <c r="N40" i="99"/>
  <c r="O40" i="99" s="1"/>
  <c r="M40" i="99"/>
  <c r="N39" i="99"/>
  <c r="O39" i="99" s="1"/>
  <c r="M39" i="99"/>
  <c r="N38" i="99"/>
  <c r="O38" i="99" s="1"/>
  <c r="M38" i="99"/>
  <c r="N37" i="99"/>
  <c r="O37" i="99" s="1"/>
  <c r="M37" i="99"/>
  <c r="N36" i="99"/>
  <c r="O36" i="99" s="1"/>
  <c r="M36" i="99"/>
  <c r="N35" i="99"/>
  <c r="O35" i="99" s="1"/>
  <c r="M35" i="99"/>
  <c r="N34" i="99"/>
  <c r="O34" i="99" s="1"/>
  <c r="M34" i="99"/>
  <c r="N33" i="99"/>
  <c r="O33" i="99" s="1"/>
  <c r="M33" i="99"/>
  <c r="N32" i="99"/>
  <c r="O32" i="99" s="1"/>
  <c r="M32" i="99"/>
  <c r="N31" i="99"/>
  <c r="O31" i="99" s="1"/>
  <c r="M31" i="99"/>
  <c r="N30" i="99"/>
  <c r="O30" i="99" s="1"/>
  <c r="M30" i="99"/>
  <c r="N29" i="99"/>
  <c r="O29" i="99" s="1"/>
  <c r="M29" i="99"/>
  <c r="N28" i="99"/>
  <c r="O28" i="99" s="1"/>
  <c r="M28" i="99"/>
  <c r="N27" i="99"/>
  <c r="O27" i="99" s="1"/>
  <c r="M27" i="99"/>
  <c r="N26" i="99"/>
  <c r="O26" i="99" s="1"/>
  <c r="M26" i="99"/>
  <c r="N25" i="99"/>
  <c r="O25" i="99" s="1"/>
  <c r="M25" i="99"/>
  <c r="N24" i="99"/>
  <c r="O24" i="99" s="1"/>
  <c r="M24" i="99"/>
  <c r="N23" i="99"/>
  <c r="O23" i="99" s="1"/>
  <c r="M23" i="99"/>
  <c r="N22" i="99"/>
  <c r="O22" i="99" s="1"/>
  <c r="M22" i="99"/>
  <c r="N21" i="99"/>
  <c r="O21" i="99" s="1"/>
  <c r="M21" i="99"/>
  <c r="N20" i="99"/>
  <c r="O20" i="99" s="1"/>
  <c r="M20" i="99"/>
  <c r="N19" i="99"/>
  <c r="O19" i="99" s="1"/>
  <c r="M19" i="99"/>
  <c r="N18" i="99"/>
  <c r="O18" i="99" s="1"/>
  <c r="M18" i="99"/>
  <c r="N17" i="99"/>
  <c r="O17" i="99" s="1"/>
  <c r="M17" i="99"/>
  <c r="N16" i="99"/>
  <c r="O16" i="99" s="1"/>
  <c r="M16" i="99"/>
  <c r="N15" i="99"/>
  <c r="O15" i="99" s="1"/>
  <c r="M15" i="99"/>
  <c r="N14" i="99"/>
  <c r="O14" i="99" s="1"/>
  <c r="M14" i="99"/>
  <c r="N13" i="99"/>
  <c r="O13" i="99" s="1"/>
  <c r="M13" i="99"/>
  <c r="N12" i="99"/>
  <c r="O12" i="99" s="1"/>
  <c r="M12" i="99"/>
  <c r="N11" i="99"/>
  <c r="O11" i="99" s="1"/>
  <c r="M11" i="99"/>
  <c r="N10" i="99"/>
  <c r="O10" i="99" s="1"/>
  <c r="M10" i="99"/>
  <c r="N9" i="99"/>
  <c r="O9" i="99" s="1"/>
  <c r="M9" i="99"/>
  <c r="N8" i="99"/>
  <c r="O8" i="99" s="1"/>
  <c r="M8" i="99"/>
  <c r="N7" i="99"/>
  <c r="O7" i="99" s="1"/>
  <c r="M7" i="99"/>
  <c r="N61" i="98"/>
  <c r="O61" i="98" s="1"/>
  <c r="M61" i="98"/>
  <c r="N60" i="98"/>
  <c r="O60" i="98" s="1"/>
  <c r="M60" i="98"/>
  <c r="N59" i="98"/>
  <c r="O59" i="98" s="1"/>
  <c r="M59" i="98"/>
  <c r="N58" i="98"/>
  <c r="O58" i="98" s="1"/>
  <c r="M58" i="98"/>
  <c r="N57" i="98"/>
  <c r="O57" i="98" s="1"/>
  <c r="M57" i="98"/>
  <c r="N56" i="98"/>
  <c r="O56" i="98" s="1"/>
  <c r="M56" i="98"/>
  <c r="N55" i="98"/>
  <c r="O55" i="98" s="1"/>
  <c r="M55" i="98"/>
  <c r="N54" i="98"/>
  <c r="O54" i="98" s="1"/>
  <c r="M54" i="98"/>
  <c r="N53" i="98"/>
  <c r="O53" i="98" s="1"/>
  <c r="M53" i="98"/>
  <c r="N52" i="98"/>
  <c r="O52" i="98" s="1"/>
  <c r="M52" i="98"/>
  <c r="N51" i="98"/>
  <c r="O51" i="98" s="1"/>
  <c r="M51" i="98"/>
  <c r="N50" i="98"/>
  <c r="O50" i="98" s="1"/>
  <c r="M50" i="98"/>
  <c r="N49" i="98"/>
  <c r="O49" i="98" s="1"/>
  <c r="M49" i="98"/>
  <c r="N48" i="98"/>
  <c r="O48" i="98" s="1"/>
  <c r="M48" i="98"/>
  <c r="N47" i="98"/>
  <c r="O47" i="98" s="1"/>
  <c r="M47" i="98"/>
  <c r="N46" i="98"/>
  <c r="O46" i="98" s="1"/>
  <c r="M46" i="98"/>
  <c r="N45" i="98"/>
  <c r="O45" i="98" s="1"/>
  <c r="M45" i="98"/>
  <c r="N44" i="98"/>
  <c r="O44" i="98" s="1"/>
  <c r="M44" i="98"/>
  <c r="N43" i="98"/>
  <c r="O43" i="98" s="1"/>
  <c r="M43" i="98"/>
  <c r="N42" i="98"/>
  <c r="O42" i="98" s="1"/>
  <c r="M42" i="98"/>
  <c r="N41" i="98"/>
  <c r="O41" i="98" s="1"/>
  <c r="M41" i="98"/>
  <c r="N40" i="98"/>
  <c r="O40" i="98" s="1"/>
  <c r="M40" i="98"/>
  <c r="N39" i="98"/>
  <c r="O39" i="98" s="1"/>
  <c r="M39" i="98"/>
  <c r="N38" i="98"/>
  <c r="O38" i="98" s="1"/>
  <c r="M38" i="98"/>
  <c r="N37" i="98"/>
  <c r="O37" i="98" s="1"/>
  <c r="M37" i="98"/>
  <c r="N36" i="98"/>
  <c r="O36" i="98" s="1"/>
  <c r="M36" i="98"/>
  <c r="N35" i="98"/>
  <c r="O35" i="98" s="1"/>
  <c r="M35" i="98"/>
  <c r="N34" i="98"/>
  <c r="O34" i="98" s="1"/>
  <c r="M34" i="98"/>
  <c r="N33" i="98"/>
  <c r="O33" i="98" s="1"/>
  <c r="M33" i="98"/>
  <c r="N32" i="98"/>
  <c r="O32" i="98" s="1"/>
  <c r="M32" i="98"/>
  <c r="N31" i="98"/>
  <c r="O31" i="98" s="1"/>
  <c r="M31" i="98"/>
  <c r="N30" i="98"/>
  <c r="O30" i="98" s="1"/>
  <c r="M30" i="98"/>
  <c r="N29" i="98"/>
  <c r="O29" i="98" s="1"/>
  <c r="M29" i="98"/>
  <c r="N28" i="98"/>
  <c r="O28" i="98" s="1"/>
  <c r="M28" i="98"/>
  <c r="N27" i="98"/>
  <c r="O27" i="98" s="1"/>
  <c r="M27" i="98"/>
  <c r="N26" i="98"/>
  <c r="O26" i="98" s="1"/>
  <c r="M26" i="98"/>
  <c r="N25" i="98"/>
  <c r="O25" i="98" s="1"/>
  <c r="M25" i="98"/>
  <c r="N24" i="98"/>
  <c r="O24" i="98" s="1"/>
  <c r="M24" i="98"/>
  <c r="N23" i="98"/>
  <c r="O23" i="98" s="1"/>
  <c r="M23" i="98"/>
  <c r="N22" i="98"/>
  <c r="O22" i="98" s="1"/>
  <c r="M22" i="98"/>
  <c r="N21" i="98"/>
  <c r="O21" i="98" s="1"/>
  <c r="M21" i="98"/>
  <c r="N20" i="98"/>
  <c r="O20" i="98" s="1"/>
  <c r="M20" i="98"/>
  <c r="N19" i="98"/>
  <c r="O19" i="98" s="1"/>
  <c r="M19" i="98"/>
  <c r="N18" i="98"/>
  <c r="O18" i="98" s="1"/>
  <c r="M18" i="98"/>
  <c r="N17" i="98"/>
  <c r="O17" i="98" s="1"/>
  <c r="M17" i="98"/>
  <c r="N16" i="98"/>
  <c r="O16" i="98" s="1"/>
  <c r="M16" i="98"/>
  <c r="N15" i="98"/>
  <c r="O15" i="98" s="1"/>
  <c r="M15" i="98"/>
  <c r="N14" i="98"/>
  <c r="O14" i="98" s="1"/>
  <c r="M14" i="98"/>
  <c r="N13" i="98"/>
  <c r="O13" i="98" s="1"/>
  <c r="M13" i="98"/>
  <c r="N12" i="98"/>
  <c r="O12" i="98" s="1"/>
  <c r="M12" i="98"/>
  <c r="N11" i="98"/>
  <c r="O11" i="98" s="1"/>
  <c r="M11" i="98"/>
  <c r="N10" i="98"/>
  <c r="O10" i="98" s="1"/>
  <c r="M10" i="98"/>
  <c r="N9" i="98"/>
  <c r="O9" i="98" s="1"/>
  <c r="M9" i="98"/>
  <c r="N8" i="98"/>
  <c r="O8" i="98" s="1"/>
  <c r="M8" i="98"/>
  <c r="N7" i="98"/>
  <c r="O7" i="98" s="1"/>
  <c r="M7" i="98"/>
  <c r="N61" i="96"/>
  <c r="O61" i="96" s="1"/>
  <c r="M61" i="96"/>
  <c r="N60" i="96"/>
  <c r="O60" i="96" s="1"/>
  <c r="M60" i="96"/>
  <c r="N59" i="96"/>
  <c r="O59" i="96" s="1"/>
  <c r="M59" i="96"/>
  <c r="N58" i="96"/>
  <c r="O58" i="96" s="1"/>
  <c r="M58" i="96"/>
  <c r="N57" i="96"/>
  <c r="O57" i="96" s="1"/>
  <c r="M57" i="96"/>
  <c r="N56" i="96"/>
  <c r="O56" i="96" s="1"/>
  <c r="M56" i="96"/>
  <c r="N55" i="96"/>
  <c r="O55" i="96" s="1"/>
  <c r="M55" i="96"/>
  <c r="N54" i="96"/>
  <c r="O54" i="96" s="1"/>
  <c r="M54" i="96"/>
  <c r="N53" i="96"/>
  <c r="O53" i="96" s="1"/>
  <c r="M53" i="96"/>
  <c r="N52" i="96"/>
  <c r="O52" i="96" s="1"/>
  <c r="M52" i="96"/>
  <c r="N51" i="96"/>
  <c r="O51" i="96" s="1"/>
  <c r="M51" i="96"/>
  <c r="N50" i="96"/>
  <c r="O50" i="96" s="1"/>
  <c r="M50" i="96"/>
  <c r="N49" i="96"/>
  <c r="O49" i="96" s="1"/>
  <c r="M49" i="96"/>
  <c r="N48" i="96"/>
  <c r="O48" i="96" s="1"/>
  <c r="M48" i="96"/>
  <c r="N47" i="96"/>
  <c r="O47" i="96" s="1"/>
  <c r="M47" i="96"/>
  <c r="N46" i="96"/>
  <c r="O46" i="96" s="1"/>
  <c r="M46" i="96"/>
  <c r="N45" i="96"/>
  <c r="O45" i="96" s="1"/>
  <c r="M45" i="96"/>
  <c r="N44" i="96"/>
  <c r="O44" i="96" s="1"/>
  <c r="M44" i="96"/>
  <c r="N43" i="96"/>
  <c r="O43" i="96" s="1"/>
  <c r="M43" i="96"/>
  <c r="N42" i="96"/>
  <c r="O42" i="96" s="1"/>
  <c r="M42" i="96"/>
  <c r="N41" i="96"/>
  <c r="O41" i="96" s="1"/>
  <c r="M41" i="96"/>
  <c r="N40" i="96"/>
  <c r="O40" i="96" s="1"/>
  <c r="M40" i="96"/>
  <c r="N39" i="96"/>
  <c r="O39" i="96" s="1"/>
  <c r="M39" i="96"/>
  <c r="N38" i="96"/>
  <c r="O38" i="96" s="1"/>
  <c r="M38" i="96"/>
  <c r="N37" i="96"/>
  <c r="O37" i="96" s="1"/>
  <c r="M37" i="96"/>
  <c r="N36" i="96"/>
  <c r="O36" i="96" s="1"/>
  <c r="M36" i="96"/>
  <c r="N35" i="96"/>
  <c r="O35" i="96" s="1"/>
  <c r="M35" i="96"/>
  <c r="N34" i="96"/>
  <c r="O34" i="96" s="1"/>
  <c r="M34" i="96"/>
  <c r="N33" i="96"/>
  <c r="O33" i="96" s="1"/>
  <c r="M33" i="96"/>
  <c r="N32" i="96"/>
  <c r="O32" i="96" s="1"/>
  <c r="M32" i="96"/>
  <c r="N31" i="96"/>
  <c r="O31" i="96" s="1"/>
  <c r="M31" i="96"/>
  <c r="N30" i="96"/>
  <c r="O30" i="96" s="1"/>
  <c r="M30" i="96"/>
  <c r="N29" i="96"/>
  <c r="O29" i="96" s="1"/>
  <c r="M29" i="96"/>
  <c r="N28" i="96"/>
  <c r="O28" i="96" s="1"/>
  <c r="M28" i="96"/>
  <c r="N27" i="96"/>
  <c r="O27" i="96" s="1"/>
  <c r="M27" i="96"/>
  <c r="N26" i="96"/>
  <c r="O26" i="96" s="1"/>
  <c r="M26" i="96"/>
  <c r="N25" i="96"/>
  <c r="O25" i="96" s="1"/>
  <c r="M25" i="96"/>
  <c r="N24" i="96"/>
  <c r="O24" i="96" s="1"/>
  <c r="M24" i="96"/>
  <c r="N23" i="96"/>
  <c r="O23" i="96" s="1"/>
  <c r="M23" i="96"/>
  <c r="N22" i="96"/>
  <c r="O22" i="96" s="1"/>
  <c r="M22" i="96"/>
  <c r="N21" i="96"/>
  <c r="O21" i="96" s="1"/>
  <c r="M21" i="96"/>
  <c r="N20" i="96"/>
  <c r="O20" i="96" s="1"/>
  <c r="M20" i="96"/>
  <c r="N19" i="96"/>
  <c r="O19" i="96" s="1"/>
  <c r="M19" i="96"/>
  <c r="N18" i="96"/>
  <c r="O18" i="96" s="1"/>
  <c r="M18" i="96"/>
  <c r="N17" i="96"/>
  <c r="O17" i="96" s="1"/>
  <c r="M17" i="96"/>
  <c r="N16" i="96"/>
  <c r="O16" i="96" s="1"/>
  <c r="M16" i="96"/>
  <c r="N15" i="96"/>
  <c r="O15" i="96" s="1"/>
  <c r="M15" i="96"/>
  <c r="N14" i="96"/>
  <c r="O14" i="96" s="1"/>
  <c r="M14" i="96"/>
  <c r="N13" i="96"/>
  <c r="O13" i="96" s="1"/>
  <c r="M13" i="96"/>
  <c r="N12" i="96"/>
  <c r="O12" i="96" s="1"/>
  <c r="M12" i="96"/>
  <c r="N11" i="96"/>
  <c r="O11" i="96" s="1"/>
  <c r="M11" i="96"/>
  <c r="N10" i="96"/>
  <c r="O10" i="96" s="1"/>
  <c r="M10" i="96"/>
  <c r="N9" i="96"/>
  <c r="O9" i="96" s="1"/>
  <c r="M9" i="96"/>
  <c r="N8" i="96"/>
  <c r="O8" i="96" s="1"/>
  <c r="M8" i="96"/>
  <c r="N7" i="96"/>
  <c r="O7" i="96" s="1"/>
  <c r="M7" i="96"/>
  <c r="N61" i="94"/>
  <c r="M61" i="94"/>
  <c r="N60" i="94"/>
  <c r="M60" i="94"/>
  <c r="N59" i="94"/>
  <c r="M59" i="94"/>
  <c r="N58" i="94"/>
  <c r="M58" i="94"/>
  <c r="N57" i="94"/>
  <c r="M57" i="94"/>
  <c r="N56" i="94"/>
  <c r="M56" i="94"/>
  <c r="N55" i="94"/>
  <c r="M55" i="94"/>
  <c r="N54" i="94"/>
  <c r="M54" i="94"/>
  <c r="N53" i="94"/>
  <c r="M53" i="94"/>
  <c r="N52" i="94"/>
  <c r="M52" i="94"/>
  <c r="N51" i="94"/>
  <c r="M51" i="94"/>
  <c r="N50" i="94"/>
  <c r="M50" i="94"/>
  <c r="N49" i="94"/>
  <c r="M49" i="94"/>
  <c r="N48" i="94"/>
  <c r="M48" i="94"/>
  <c r="N47" i="94"/>
  <c r="M47" i="94"/>
  <c r="N46" i="94"/>
  <c r="M46" i="94"/>
  <c r="N45" i="94"/>
  <c r="M45" i="94"/>
  <c r="N44" i="94"/>
  <c r="M44" i="94"/>
  <c r="N43" i="94"/>
  <c r="M43" i="94"/>
  <c r="N42" i="94"/>
  <c r="M42" i="94"/>
  <c r="N41" i="94"/>
  <c r="M41" i="94"/>
  <c r="N40" i="94"/>
  <c r="M40" i="94"/>
  <c r="N39" i="94"/>
  <c r="M39" i="94"/>
  <c r="N38" i="94"/>
  <c r="M38" i="94"/>
  <c r="N37" i="94"/>
  <c r="M37" i="94"/>
  <c r="N36" i="94"/>
  <c r="M36" i="94"/>
  <c r="N35" i="94"/>
  <c r="M35" i="94"/>
  <c r="N34" i="94"/>
  <c r="M34" i="94"/>
  <c r="N33" i="94"/>
  <c r="M33" i="94"/>
  <c r="N32" i="94"/>
  <c r="M32" i="94"/>
  <c r="N31" i="94"/>
  <c r="M31" i="94"/>
  <c r="N30" i="94"/>
  <c r="M30" i="94"/>
  <c r="N29" i="94"/>
  <c r="O29" i="94" s="1"/>
  <c r="M29" i="94"/>
  <c r="N28" i="94"/>
  <c r="M28" i="94"/>
  <c r="N27" i="94"/>
  <c r="M27" i="94"/>
  <c r="N26" i="94"/>
  <c r="M26" i="94"/>
  <c r="N25" i="94"/>
  <c r="M25" i="94"/>
  <c r="N24" i="94"/>
  <c r="M24" i="94"/>
  <c r="N23" i="94"/>
  <c r="M23" i="94"/>
  <c r="N22" i="94"/>
  <c r="M22" i="94"/>
  <c r="N21" i="94"/>
  <c r="M21" i="94"/>
  <c r="N20" i="94"/>
  <c r="M20" i="94"/>
  <c r="N19" i="94"/>
  <c r="M19" i="94"/>
  <c r="N18" i="94"/>
  <c r="M18" i="94"/>
  <c r="N17" i="94"/>
  <c r="M17" i="94"/>
  <c r="N16" i="94"/>
  <c r="M16" i="94"/>
  <c r="N15" i="94"/>
  <c r="M15" i="94"/>
  <c r="N14" i="94"/>
  <c r="M14" i="94"/>
  <c r="N13" i="94"/>
  <c r="M13" i="94"/>
  <c r="N12" i="94"/>
  <c r="M12" i="94"/>
  <c r="N11" i="94"/>
  <c r="O11" i="94" s="1"/>
  <c r="M11" i="94"/>
  <c r="N10" i="94"/>
  <c r="M10" i="94"/>
  <c r="N9" i="94"/>
  <c r="M9" i="94"/>
  <c r="N8" i="94"/>
  <c r="O8" i="94" s="1"/>
  <c r="M8" i="94"/>
  <c r="N7" i="94"/>
  <c r="M7" i="94"/>
  <c r="N61" i="95"/>
  <c r="O61" i="95" s="1"/>
  <c r="M61" i="95"/>
  <c r="N60" i="95"/>
  <c r="O60" i="95" s="1"/>
  <c r="M60" i="95"/>
  <c r="N59" i="95"/>
  <c r="O59" i="95" s="1"/>
  <c r="M59" i="95"/>
  <c r="N58" i="95"/>
  <c r="O58" i="95" s="1"/>
  <c r="M58" i="95"/>
  <c r="N57" i="95"/>
  <c r="O57" i="95" s="1"/>
  <c r="M57" i="95"/>
  <c r="N56" i="95"/>
  <c r="O56" i="95" s="1"/>
  <c r="M56" i="95"/>
  <c r="N55" i="95"/>
  <c r="O55" i="95" s="1"/>
  <c r="M55" i="95"/>
  <c r="N54" i="95"/>
  <c r="O54" i="95" s="1"/>
  <c r="M54" i="95"/>
  <c r="N53" i="95"/>
  <c r="O53" i="95" s="1"/>
  <c r="M53" i="95"/>
  <c r="N52" i="95"/>
  <c r="O52" i="95" s="1"/>
  <c r="M52" i="95"/>
  <c r="N51" i="95"/>
  <c r="O51" i="95" s="1"/>
  <c r="M51" i="95"/>
  <c r="N50" i="95"/>
  <c r="O50" i="95" s="1"/>
  <c r="M50" i="95"/>
  <c r="N49" i="95"/>
  <c r="O49" i="95" s="1"/>
  <c r="M49" i="95"/>
  <c r="N48" i="95"/>
  <c r="O48" i="95" s="1"/>
  <c r="M48" i="95"/>
  <c r="N47" i="95"/>
  <c r="O47" i="95" s="1"/>
  <c r="M47" i="95"/>
  <c r="N46" i="95"/>
  <c r="O46" i="95" s="1"/>
  <c r="M46" i="95"/>
  <c r="N45" i="95"/>
  <c r="O45" i="95" s="1"/>
  <c r="M45" i="95"/>
  <c r="N44" i="95"/>
  <c r="O44" i="95" s="1"/>
  <c r="M44" i="95"/>
  <c r="N43" i="95"/>
  <c r="O43" i="95" s="1"/>
  <c r="M43" i="95"/>
  <c r="N42" i="95"/>
  <c r="O42" i="95" s="1"/>
  <c r="M42" i="95"/>
  <c r="N41" i="95"/>
  <c r="O41" i="95" s="1"/>
  <c r="M41" i="95"/>
  <c r="N40" i="95"/>
  <c r="O40" i="95" s="1"/>
  <c r="M40" i="95"/>
  <c r="N39" i="95"/>
  <c r="O39" i="95" s="1"/>
  <c r="M39" i="95"/>
  <c r="N38" i="95"/>
  <c r="O38" i="95" s="1"/>
  <c r="M38" i="95"/>
  <c r="N37" i="95"/>
  <c r="O37" i="95" s="1"/>
  <c r="M37" i="95"/>
  <c r="N36" i="95"/>
  <c r="O36" i="95" s="1"/>
  <c r="M36" i="95"/>
  <c r="N35" i="95"/>
  <c r="O35" i="95" s="1"/>
  <c r="M35" i="95"/>
  <c r="N34" i="95"/>
  <c r="O34" i="95" s="1"/>
  <c r="M34" i="95"/>
  <c r="N33" i="95"/>
  <c r="O33" i="95" s="1"/>
  <c r="M33" i="95"/>
  <c r="N32" i="95"/>
  <c r="O32" i="95" s="1"/>
  <c r="M32" i="95"/>
  <c r="N31" i="95"/>
  <c r="O31" i="95" s="1"/>
  <c r="M31" i="95"/>
  <c r="N30" i="95"/>
  <c r="O30" i="95" s="1"/>
  <c r="M30" i="95"/>
  <c r="N29" i="95"/>
  <c r="O29" i="95" s="1"/>
  <c r="M29" i="95"/>
  <c r="N28" i="95"/>
  <c r="O28" i="95" s="1"/>
  <c r="M28" i="95"/>
  <c r="N27" i="95"/>
  <c r="O27" i="95" s="1"/>
  <c r="M27" i="95"/>
  <c r="N26" i="95"/>
  <c r="O26" i="95" s="1"/>
  <c r="M26" i="95"/>
  <c r="N25" i="95"/>
  <c r="O25" i="95" s="1"/>
  <c r="M25" i="95"/>
  <c r="N24" i="95"/>
  <c r="O24" i="95" s="1"/>
  <c r="M24" i="95"/>
  <c r="N23" i="95"/>
  <c r="O23" i="95" s="1"/>
  <c r="M23" i="95"/>
  <c r="N22" i="95"/>
  <c r="O22" i="95" s="1"/>
  <c r="M22" i="95"/>
  <c r="N21" i="95"/>
  <c r="O21" i="95" s="1"/>
  <c r="M21" i="95"/>
  <c r="N20" i="95"/>
  <c r="O20" i="95" s="1"/>
  <c r="M20" i="95"/>
  <c r="N19" i="95"/>
  <c r="O19" i="95" s="1"/>
  <c r="M19" i="95"/>
  <c r="N18" i="95"/>
  <c r="O18" i="95" s="1"/>
  <c r="M18" i="95"/>
  <c r="N17" i="95"/>
  <c r="O17" i="95" s="1"/>
  <c r="M17" i="95"/>
  <c r="N16" i="95"/>
  <c r="O16" i="95" s="1"/>
  <c r="M16" i="95"/>
  <c r="N15" i="95"/>
  <c r="O15" i="95" s="1"/>
  <c r="M15" i="95"/>
  <c r="N14" i="95"/>
  <c r="O14" i="95" s="1"/>
  <c r="M14" i="95"/>
  <c r="N13" i="95"/>
  <c r="O13" i="95" s="1"/>
  <c r="M13" i="95"/>
  <c r="N12" i="95"/>
  <c r="O12" i="95" s="1"/>
  <c r="M12" i="95"/>
  <c r="N11" i="95"/>
  <c r="O11" i="95" s="1"/>
  <c r="M11" i="95"/>
  <c r="N10" i="95"/>
  <c r="O10" i="95" s="1"/>
  <c r="M10" i="95"/>
  <c r="N9" i="95"/>
  <c r="O9" i="95" s="1"/>
  <c r="M9" i="95"/>
  <c r="N8" i="95"/>
  <c r="O8" i="95" s="1"/>
  <c r="M8" i="95"/>
  <c r="N7" i="95"/>
  <c r="O7" i="95" s="1"/>
  <c r="M7" i="95"/>
  <c r="N61" i="83"/>
  <c r="O61" i="83" s="1"/>
  <c r="M61" i="83"/>
  <c r="N60" i="83"/>
  <c r="O60" i="83" s="1"/>
  <c r="M60" i="83"/>
  <c r="N59" i="83"/>
  <c r="O59" i="83" s="1"/>
  <c r="M59" i="83"/>
  <c r="N58" i="83"/>
  <c r="O58" i="83" s="1"/>
  <c r="M58" i="83"/>
  <c r="N57" i="83"/>
  <c r="O57" i="83" s="1"/>
  <c r="M57" i="83"/>
  <c r="N56" i="83"/>
  <c r="O56" i="83" s="1"/>
  <c r="M56" i="83"/>
  <c r="N55" i="83"/>
  <c r="O55" i="83" s="1"/>
  <c r="M55" i="83"/>
  <c r="N54" i="83"/>
  <c r="O54" i="83" s="1"/>
  <c r="M54" i="83"/>
  <c r="N53" i="83"/>
  <c r="O53" i="83" s="1"/>
  <c r="M53" i="83"/>
  <c r="N52" i="83"/>
  <c r="O52" i="83" s="1"/>
  <c r="M52" i="83"/>
  <c r="N51" i="83"/>
  <c r="O51" i="83" s="1"/>
  <c r="M51" i="83"/>
  <c r="N50" i="83"/>
  <c r="O50" i="83" s="1"/>
  <c r="M50" i="83"/>
  <c r="N49" i="83"/>
  <c r="O49" i="83" s="1"/>
  <c r="M49" i="83"/>
  <c r="N48" i="83"/>
  <c r="O48" i="83" s="1"/>
  <c r="M48" i="83"/>
  <c r="N47" i="83"/>
  <c r="O47" i="83" s="1"/>
  <c r="M47" i="83"/>
  <c r="N46" i="83"/>
  <c r="O46" i="83" s="1"/>
  <c r="M46" i="83"/>
  <c r="N45" i="83"/>
  <c r="O45" i="83" s="1"/>
  <c r="M45" i="83"/>
  <c r="N44" i="83"/>
  <c r="O44" i="83" s="1"/>
  <c r="M44" i="83"/>
  <c r="N43" i="83"/>
  <c r="O43" i="83" s="1"/>
  <c r="M43" i="83"/>
  <c r="N42" i="83"/>
  <c r="O42" i="83" s="1"/>
  <c r="M42" i="83"/>
  <c r="N41" i="83"/>
  <c r="O41" i="83" s="1"/>
  <c r="M41" i="83"/>
  <c r="N40" i="83"/>
  <c r="O40" i="83" s="1"/>
  <c r="M40" i="83"/>
  <c r="N39" i="83"/>
  <c r="O39" i="83" s="1"/>
  <c r="M39" i="83"/>
  <c r="N38" i="83"/>
  <c r="O38" i="83" s="1"/>
  <c r="M38" i="83"/>
  <c r="N37" i="83"/>
  <c r="O37" i="83" s="1"/>
  <c r="M37" i="83"/>
  <c r="N36" i="83"/>
  <c r="O36" i="83" s="1"/>
  <c r="M36" i="83"/>
  <c r="N35" i="83"/>
  <c r="O35" i="83" s="1"/>
  <c r="M35" i="83"/>
  <c r="N34" i="83"/>
  <c r="O34" i="83" s="1"/>
  <c r="M34" i="83"/>
  <c r="N33" i="83"/>
  <c r="O33" i="83" s="1"/>
  <c r="M33" i="83"/>
  <c r="N32" i="83"/>
  <c r="O32" i="83" s="1"/>
  <c r="M32" i="83"/>
  <c r="N31" i="83"/>
  <c r="M31" i="83"/>
  <c r="N30" i="83"/>
  <c r="O30" i="83" s="1"/>
  <c r="M30" i="83"/>
  <c r="N29" i="83"/>
  <c r="O29" i="83" s="1"/>
  <c r="M29" i="83"/>
  <c r="N28" i="83"/>
  <c r="O28" i="83" s="1"/>
  <c r="M28" i="83"/>
  <c r="N27" i="83"/>
  <c r="O27" i="83" s="1"/>
  <c r="M27" i="83"/>
  <c r="N26" i="83"/>
  <c r="O26" i="83" s="1"/>
  <c r="M26" i="83"/>
  <c r="N25" i="83"/>
  <c r="O25" i="83" s="1"/>
  <c r="M25" i="83"/>
  <c r="N24" i="83"/>
  <c r="O24" i="83" s="1"/>
  <c r="M24" i="83"/>
  <c r="N23" i="83"/>
  <c r="M23" i="83"/>
  <c r="N22" i="83"/>
  <c r="O22" i="83" s="1"/>
  <c r="M22" i="83"/>
  <c r="N21" i="83"/>
  <c r="O21" i="83" s="1"/>
  <c r="M21" i="83"/>
  <c r="N20" i="83"/>
  <c r="O20" i="83" s="1"/>
  <c r="M20" i="83"/>
  <c r="N19" i="83"/>
  <c r="O19" i="83" s="1"/>
  <c r="M19" i="83"/>
  <c r="N18" i="83"/>
  <c r="O18" i="83" s="1"/>
  <c r="M18" i="83"/>
  <c r="N17" i="83"/>
  <c r="O17" i="83" s="1"/>
  <c r="M17" i="83"/>
  <c r="N16" i="83"/>
  <c r="O16" i="83" s="1"/>
  <c r="M16" i="83"/>
  <c r="N15" i="83"/>
  <c r="M15" i="83"/>
  <c r="N14" i="83"/>
  <c r="O14" i="83" s="1"/>
  <c r="M14" i="83"/>
  <c r="N13" i="83"/>
  <c r="O13" i="83" s="1"/>
  <c r="M13" i="83"/>
  <c r="N12" i="83"/>
  <c r="O12" i="83" s="1"/>
  <c r="M12" i="83"/>
  <c r="N11" i="83"/>
  <c r="O11" i="83" s="1"/>
  <c r="M11" i="83"/>
  <c r="N10" i="83"/>
  <c r="O10" i="83" s="1"/>
  <c r="M10" i="83"/>
  <c r="N9" i="83"/>
  <c r="O9" i="83" s="1"/>
  <c r="M9" i="83"/>
  <c r="N8" i="83"/>
  <c r="O8" i="83" s="1"/>
  <c r="M8" i="83"/>
  <c r="N7" i="83"/>
  <c r="M7" i="83"/>
  <c r="N61" i="84"/>
  <c r="O61" i="84" s="1"/>
  <c r="M61" i="84"/>
  <c r="N60" i="84"/>
  <c r="O60" i="84" s="1"/>
  <c r="M60" i="84"/>
  <c r="N59" i="84"/>
  <c r="O59" i="84" s="1"/>
  <c r="M59" i="84"/>
  <c r="N58" i="84"/>
  <c r="O58" i="84" s="1"/>
  <c r="M58" i="84"/>
  <c r="N57" i="84"/>
  <c r="O57" i="84" s="1"/>
  <c r="M57" i="84"/>
  <c r="N56" i="84"/>
  <c r="O56" i="84" s="1"/>
  <c r="M56" i="84"/>
  <c r="N55" i="84"/>
  <c r="O55" i="84" s="1"/>
  <c r="M55" i="84"/>
  <c r="N54" i="84"/>
  <c r="M54" i="84"/>
  <c r="N53" i="84"/>
  <c r="O53" i="84" s="1"/>
  <c r="M53" i="84"/>
  <c r="N52" i="84"/>
  <c r="O52" i="84" s="1"/>
  <c r="M52" i="84"/>
  <c r="N51" i="84"/>
  <c r="O51" i="84" s="1"/>
  <c r="M51" i="84"/>
  <c r="N50" i="84"/>
  <c r="O50" i="84" s="1"/>
  <c r="M50" i="84"/>
  <c r="N49" i="84"/>
  <c r="O49" i="84" s="1"/>
  <c r="M49" i="84"/>
  <c r="N48" i="84"/>
  <c r="O48" i="84" s="1"/>
  <c r="M48" i="84"/>
  <c r="N47" i="84"/>
  <c r="O47" i="84" s="1"/>
  <c r="M47" i="84"/>
  <c r="N46" i="84"/>
  <c r="O46" i="84" s="1"/>
  <c r="D46" i="93" s="1"/>
  <c r="M46" i="84"/>
  <c r="N45" i="84"/>
  <c r="O45" i="84" s="1"/>
  <c r="M45" i="84"/>
  <c r="M44" i="84"/>
  <c r="N42" i="84"/>
  <c r="O42" i="84" s="1"/>
  <c r="M42" i="84"/>
  <c r="N41" i="84"/>
  <c r="O41" i="84" s="1"/>
  <c r="M41" i="84"/>
  <c r="N40" i="84"/>
  <c r="O40" i="84" s="1"/>
  <c r="M40" i="84"/>
  <c r="N38" i="84"/>
  <c r="O38" i="84" s="1"/>
  <c r="M38" i="84"/>
  <c r="N37" i="84"/>
  <c r="O37" i="84" s="1"/>
  <c r="M37" i="84"/>
  <c r="N36" i="84"/>
  <c r="M36" i="84"/>
  <c r="N35" i="84"/>
  <c r="O35" i="84" s="1"/>
  <c r="M35" i="84"/>
  <c r="N34" i="84"/>
  <c r="O34" i="84" s="1"/>
  <c r="M34" i="84"/>
  <c r="N33" i="84"/>
  <c r="O33" i="84" s="1"/>
  <c r="M33" i="84"/>
  <c r="N32" i="84"/>
  <c r="O32" i="84" s="1"/>
  <c r="M32" i="84"/>
  <c r="N31" i="84"/>
  <c r="O31" i="84" s="1"/>
  <c r="M31" i="84"/>
  <c r="N30" i="84"/>
  <c r="O30" i="84" s="1"/>
  <c r="M30" i="84"/>
  <c r="N29" i="84"/>
  <c r="O29" i="84" s="1"/>
  <c r="M29" i="84"/>
  <c r="N28" i="84"/>
  <c r="M28" i="84"/>
  <c r="N27" i="84"/>
  <c r="O27" i="84" s="1"/>
  <c r="M27" i="84"/>
  <c r="N26" i="84"/>
  <c r="O26" i="84" s="1"/>
  <c r="M26" i="84"/>
  <c r="N25" i="84"/>
  <c r="O25" i="84" s="1"/>
  <c r="M25" i="84"/>
  <c r="N24" i="84"/>
  <c r="O24" i="84" s="1"/>
  <c r="M24" i="84"/>
  <c r="N23" i="84"/>
  <c r="O23" i="84" s="1"/>
  <c r="M23" i="84"/>
  <c r="N22" i="84"/>
  <c r="O22" i="84" s="1"/>
  <c r="M22" i="84"/>
  <c r="N21" i="84"/>
  <c r="O21" i="84" s="1"/>
  <c r="M21" i="84"/>
  <c r="N20" i="84"/>
  <c r="M20" i="84"/>
  <c r="N19" i="84"/>
  <c r="O19" i="84" s="1"/>
  <c r="M19" i="84"/>
  <c r="N18" i="84"/>
  <c r="O18" i="84" s="1"/>
  <c r="M18" i="84"/>
  <c r="N17" i="84"/>
  <c r="O17" i="84" s="1"/>
  <c r="M17" i="84"/>
  <c r="N16" i="84"/>
  <c r="O16" i="84" s="1"/>
  <c r="M16" i="84"/>
  <c r="N15" i="84"/>
  <c r="O15" i="84" s="1"/>
  <c r="M15" i="84"/>
  <c r="N14" i="84"/>
  <c r="O14" i="84" s="1"/>
  <c r="M14" i="84"/>
  <c r="N13" i="84"/>
  <c r="O13" i="84" s="1"/>
  <c r="M13" i="84"/>
  <c r="N12" i="84"/>
  <c r="M12" i="84"/>
  <c r="N11" i="84"/>
  <c r="O11" i="84" s="1"/>
  <c r="M11" i="84"/>
  <c r="N10" i="84"/>
  <c r="O10" i="84" s="1"/>
  <c r="M10" i="84"/>
  <c r="N9" i="84"/>
  <c r="O9" i="84" s="1"/>
  <c r="M9" i="84"/>
  <c r="N8" i="84"/>
  <c r="O8" i="84" s="1"/>
  <c r="M8" i="84"/>
  <c r="N7" i="84"/>
  <c r="O7" i="84" s="1"/>
  <c r="N61" i="82"/>
  <c r="O61" i="82" s="1"/>
  <c r="M61" i="82"/>
  <c r="N60" i="82"/>
  <c r="O60" i="82" s="1"/>
  <c r="M60" i="82"/>
  <c r="N59" i="82"/>
  <c r="O59" i="82" s="1"/>
  <c r="M59" i="82"/>
  <c r="N58" i="82"/>
  <c r="O58" i="82" s="1"/>
  <c r="M58" i="82"/>
  <c r="N57" i="82"/>
  <c r="O57" i="82" s="1"/>
  <c r="M57" i="82"/>
  <c r="N56" i="82"/>
  <c r="O56" i="82" s="1"/>
  <c r="M56" i="82"/>
  <c r="N55" i="82"/>
  <c r="M55" i="82"/>
  <c r="N54" i="82"/>
  <c r="O54" i="82" s="1"/>
  <c r="M54" i="82"/>
  <c r="N53" i="82"/>
  <c r="O53" i="82" s="1"/>
  <c r="M53" i="82"/>
  <c r="N52" i="82"/>
  <c r="O52" i="82" s="1"/>
  <c r="M52" i="82"/>
  <c r="N51" i="82"/>
  <c r="O51" i="82" s="1"/>
  <c r="M51" i="82"/>
  <c r="N50" i="82"/>
  <c r="O50" i="82" s="1"/>
  <c r="M50" i="82"/>
  <c r="N49" i="82"/>
  <c r="O49" i="82" s="1"/>
  <c r="M49" i="82"/>
  <c r="N48" i="82"/>
  <c r="O48" i="82" s="1"/>
  <c r="M48" i="82"/>
  <c r="N47" i="82"/>
  <c r="M47" i="82"/>
  <c r="N46" i="82"/>
  <c r="O46" i="82" s="1"/>
  <c r="M46" i="82"/>
  <c r="N45" i="82"/>
  <c r="O45" i="82" s="1"/>
  <c r="M45" i="82"/>
  <c r="N44" i="82"/>
  <c r="O44" i="82" s="1"/>
  <c r="M44" i="82"/>
  <c r="N43" i="82"/>
  <c r="O43" i="82" s="1"/>
  <c r="M43" i="82"/>
  <c r="N42" i="82"/>
  <c r="O42" i="82" s="1"/>
  <c r="M42" i="82"/>
  <c r="N41" i="82"/>
  <c r="O41" i="82" s="1"/>
  <c r="M41" i="82"/>
  <c r="N40" i="82"/>
  <c r="O40" i="82" s="1"/>
  <c r="M40" i="82"/>
  <c r="N39" i="82"/>
  <c r="M39" i="82"/>
  <c r="N38" i="82"/>
  <c r="O38" i="82" s="1"/>
  <c r="M38" i="82"/>
  <c r="N37" i="82"/>
  <c r="O37" i="82" s="1"/>
  <c r="M37" i="82"/>
  <c r="N36" i="82"/>
  <c r="O36" i="82" s="1"/>
  <c r="M36" i="82"/>
  <c r="N35" i="82"/>
  <c r="O35" i="82" s="1"/>
  <c r="M35" i="82"/>
  <c r="N34" i="82"/>
  <c r="O34" i="82" s="1"/>
  <c r="M34" i="82"/>
  <c r="N33" i="82"/>
  <c r="O33" i="82" s="1"/>
  <c r="M33" i="82"/>
  <c r="N32" i="82"/>
  <c r="O32" i="82" s="1"/>
  <c r="M32" i="82"/>
  <c r="N31" i="82"/>
  <c r="M31" i="82"/>
  <c r="N30" i="82"/>
  <c r="O30" i="82" s="1"/>
  <c r="M30" i="82"/>
  <c r="N29" i="82"/>
  <c r="O29" i="82" s="1"/>
  <c r="M29" i="82"/>
  <c r="N28" i="82"/>
  <c r="O28" i="82" s="1"/>
  <c r="M28" i="82"/>
  <c r="N27" i="82"/>
  <c r="O27" i="82" s="1"/>
  <c r="M27" i="82"/>
  <c r="N26" i="82"/>
  <c r="O26" i="82" s="1"/>
  <c r="M26" i="82"/>
  <c r="N25" i="82"/>
  <c r="O25" i="82" s="1"/>
  <c r="M25" i="82"/>
  <c r="N24" i="82"/>
  <c r="O24" i="82" s="1"/>
  <c r="M24" i="82"/>
  <c r="N23" i="82"/>
  <c r="M23" i="82"/>
  <c r="N22" i="82"/>
  <c r="O22" i="82" s="1"/>
  <c r="M22" i="82"/>
  <c r="N21" i="82"/>
  <c r="O21" i="82" s="1"/>
  <c r="M21" i="82"/>
  <c r="N20" i="82"/>
  <c r="O20" i="82" s="1"/>
  <c r="M20" i="82"/>
  <c r="N19" i="82"/>
  <c r="O19" i="82" s="1"/>
  <c r="M19" i="82"/>
  <c r="N18" i="82"/>
  <c r="O18" i="82" s="1"/>
  <c r="M18" i="82"/>
  <c r="N17" i="82"/>
  <c r="O17" i="82" s="1"/>
  <c r="M17" i="82"/>
  <c r="N16" i="82"/>
  <c r="O16" i="82" s="1"/>
  <c r="M16" i="82"/>
  <c r="N15" i="82"/>
  <c r="O15" i="82" s="1"/>
  <c r="M15" i="82"/>
  <c r="N14" i="82"/>
  <c r="M14" i="82"/>
  <c r="N13" i="82"/>
  <c r="O13" i="82" s="1"/>
  <c r="M13" i="82"/>
  <c r="N12" i="82"/>
  <c r="O12" i="82" s="1"/>
  <c r="M12" i="82"/>
  <c r="N11" i="82"/>
  <c r="O11" i="82" s="1"/>
  <c r="M11" i="82"/>
  <c r="N10" i="82"/>
  <c r="O10" i="82" s="1"/>
  <c r="M10" i="82"/>
  <c r="N9" i="82"/>
  <c r="O9" i="82" s="1"/>
  <c r="M9" i="82"/>
  <c r="N8" i="82"/>
  <c r="O8" i="82" s="1"/>
  <c r="M8" i="82"/>
  <c r="N7" i="82"/>
  <c r="O7" i="82" s="1"/>
  <c r="M7" i="82"/>
  <c r="N61" i="81"/>
  <c r="M61" i="81"/>
  <c r="N60" i="81"/>
  <c r="O60" i="81" s="1"/>
  <c r="M60" i="81"/>
  <c r="N59" i="81"/>
  <c r="O59" i="81" s="1"/>
  <c r="M59" i="81"/>
  <c r="N58" i="81"/>
  <c r="O58" i="81" s="1"/>
  <c r="M58" i="81"/>
  <c r="N57" i="81"/>
  <c r="O57" i="81" s="1"/>
  <c r="M57" i="81"/>
  <c r="N56" i="81"/>
  <c r="O56" i="81" s="1"/>
  <c r="M56" i="81"/>
  <c r="N55" i="81"/>
  <c r="O55" i="81" s="1"/>
  <c r="M55" i="81"/>
  <c r="N54" i="81"/>
  <c r="O54" i="81" s="1"/>
  <c r="M54" i="81"/>
  <c r="N53" i="81"/>
  <c r="M53" i="81"/>
  <c r="N52" i="81"/>
  <c r="O52" i="81" s="1"/>
  <c r="M52" i="81"/>
  <c r="N51" i="81"/>
  <c r="O51" i="81" s="1"/>
  <c r="M51" i="81"/>
  <c r="N50" i="81"/>
  <c r="O50" i="81" s="1"/>
  <c r="M50" i="81"/>
  <c r="N49" i="81"/>
  <c r="O49" i="81" s="1"/>
  <c r="M49" i="81"/>
  <c r="N48" i="81"/>
  <c r="O48" i="81" s="1"/>
  <c r="M48" i="81"/>
  <c r="N47" i="81"/>
  <c r="O47" i="81" s="1"/>
  <c r="M47" i="81"/>
  <c r="N46" i="81"/>
  <c r="O46" i="81" s="1"/>
  <c r="M46" i="81"/>
  <c r="N45" i="81"/>
  <c r="M45" i="81"/>
  <c r="N44" i="81"/>
  <c r="O44" i="81" s="1"/>
  <c r="M44" i="81"/>
  <c r="N43" i="81"/>
  <c r="O43" i="81" s="1"/>
  <c r="M43" i="81"/>
  <c r="N42" i="81"/>
  <c r="O42" i="81" s="1"/>
  <c r="M42" i="81"/>
  <c r="N41" i="81"/>
  <c r="O41" i="81" s="1"/>
  <c r="M41" i="81"/>
  <c r="N40" i="81"/>
  <c r="O40" i="81" s="1"/>
  <c r="M40" i="81"/>
  <c r="N39" i="81"/>
  <c r="O39" i="81" s="1"/>
  <c r="M39" i="81"/>
  <c r="N38" i="81"/>
  <c r="O38" i="81" s="1"/>
  <c r="M38" i="81"/>
  <c r="N37" i="81"/>
  <c r="M37" i="81"/>
  <c r="N36" i="81"/>
  <c r="O36" i="81" s="1"/>
  <c r="M36" i="81"/>
  <c r="N35" i="81"/>
  <c r="O35" i="81" s="1"/>
  <c r="M35" i="81"/>
  <c r="N34" i="81"/>
  <c r="O34" i="81" s="1"/>
  <c r="M34" i="81"/>
  <c r="N33" i="81"/>
  <c r="O33" i="81" s="1"/>
  <c r="M33" i="81"/>
  <c r="N32" i="81"/>
  <c r="O32" i="81" s="1"/>
  <c r="M32" i="81"/>
  <c r="N31" i="81"/>
  <c r="O31" i="81" s="1"/>
  <c r="M31" i="81"/>
  <c r="N30" i="81"/>
  <c r="O30" i="81" s="1"/>
  <c r="M30" i="81"/>
  <c r="N29" i="81"/>
  <c r="O29" i="81" s="1"/>
  <c r="M29" i="81"/>
  <c r="N28" i="81"/>
  <c r="O28" i="81" s="1"/>
  <c r="M28" i="81"/>
  <c r="N27" i="81"/>
  <c r="O27" i="81" s="1"/>
  <c r="M27" i="81"/>
  <c r="N26" i="81"/>
  <c r="O26" i="81" s="1"/>
  <c r="M26" i="81"/>
  <c r="N25" i="81"/>
  <c r="O25" i="81" s="1"/>
  <c r="M25" i="81"/>
  <c r="N24" i="81"/>
  <c r="O24" i="81" s="1"/>
  <c r="M24" i="81"/>
  <c r="N23" i="81"/>
  <c r="O23" i="81" s="1"/>
  <c r="M23" i="81"/>
  <c r="N22" i="81"/>
  <c r="O22" i="81" s="1"/>
  <c r="M22" i="81"/>
  <c r="N21" i="81"/>
  <c r="O21" i="81" s="1"/>
  <c r="M21" i="81"/>
  <c r="N20" i="81"/>
  <c r="O20" i="81" s="1"/>
  <c r="M20" i="81"/>
  <c r="N19" i="81"/>
  <c r="O19" i="81" s="1"/>
  <c r="M19" i="81"/>
  <c r="N18" i="81"/>
  <c r="O18" i="81" s="1"/>
  <c r="M18" i="81"/>
  <c r="N17" i="81"/>
  <c r="O17" i="81" s="1"/>
  <c r="M17" i="81"/>
  <c r="N16" i="81"/>
  <c r="O16" i="81" s="1"/>
  <c r="M16" i="81"/>
  <c r="N15" i="81"/>
  <c r="O15" i="81" s="1"/>
  <c r="M15" i="81"/>
  <c r="N14" i="81"/>
  <c r="O14" i="81" s="1"/>
  <c r="M14" i="81"/>
  <c r="N13" i="81"/>
  <c r="O13" i="81" s="1"/>
  <c r="M13" i="81"/>
  <c r="N12" i="81"/>
  <c r="O12" i="81" s="1"/>
  <c r="M12" i="81"/>
  <c r="N11" i="81"/>
  <c r="O11" i="81" s="1"/>
  <c r="M11" i="81"/>
  <c r="N10" i="81"/>
  <c r="M10" i="81"/>
  <c r="N9" i="81"/>
  <c r="O9" i="81" s="1"/>
  <c r="M9" i="81"/>
  <c r="N8" i="81"/>
  <c r="O8" i="81" s="1"/>
  <c r="M8" i="81"/>
  <c r="N7" i="81"/>
  <c r="O7" i="81" s="1"/>
  <c r="M7" i="81"/>
  <c r="N61" i="80"/>
  <c r="O61" i="80" s="1"/>
  <c r="M61" i="80"/>
  <c r="N60" i="80"/>
  <c r="O60" i="80" s="1"/>
  <c r="M60" i="80"/>
  <c r="N59" i="80"/>
  <c r="O59" i="80" s="1"/>
  <c r="M59" i="80"/>
  <c r="N58" i="80"/>
  <c r="O58" i="80" s="1"/>
  <c r="M58" i="80"/>
  <c r="N57" i="80"/>
  <c r="O57" i="80" s="1"/>
  <c r="M57" i="80"/>
  <c r="N56" i="80"/>
  <c r="O56" i="80" s="1"/>
  <c r="M56" i="80"/>
  <c r="N55" i="80"/>
  <c r="O55" i="80" s="1"/>
  <c r="M55" i="80"/>
  <c r="N54" i="80"/>
  <c r="O54" i="80" s="1"/>
  <c r="M54" i="80"/>
  <c r="N53" i="80"/>
  <c r="O53" i="80" s="1"/>
  <c r="M53" i="80"/>
  <c r="N52" i="80"/>
  <c r="O52" i="80" s="1"/>
  <c r="M52" i="80"/>
  <c r="N51" i="80"/>
  <c r="O51" i="80" s="1"/>
  <c r="M51" i="80"/>
  <c r="N50" i="80"/>
  <c r="O50" i="80" s="1"/>
  <c r="M50" i="80"/>
  <c r="N49" i="80"/>
  <c r="O49" i="80" s="1"/>
  <c r="M49" i="80"/>
  <c r="N48" i="80"/>
  <c r="O48" i="80" s="1"/>
  <c r="M48" i="80"/>
  <c r="N47" i="80"/>
  <c r="O47" i="80" s="1"/>
  <c r="M47" i="80"/>
  <c r="N46" i="80"/>
  <c r="O46" i="80" s="1"/>
  <c r="M46" i="80"/>
  <c r="N45" i="80"/>
  <c r="O45" i="80" s="1"/>
  <c r="M45" i="80"/>
  <c r="N44" i="80"/>
  <c r="O44" i="80" s="1"/>
  <c r="M44" i="80"/>
  <c r="N43" i="80"/>
  <c r="O43" i="80" s="1"/>
  <c r="M43" i="80"/>
  <c r="N42" i="80"/>
  <c r="O42" i="80" s="1"/>
  <c r="M42" i="80"/>
  <c r="N41" i="80"/>
  <c r="O41" i="80" s="1"/>
  <c r="M41" i="80"/>
  <c r="N40" i="80"/>
  <c r="O40" i="80" s="1"/>
  <c r="M40" i="80"/>
  <c r="N39" i="80"/>
  <c r="O39" i="80" s="1"/>
  <c r="M39" i="80"/>
  <c r="N38" i="80"/>
  <c r="O38" i="80" s="1"/>
  <c r="M38" i="80"/>
  <c r="N37" i="80"/>
  <c r="O37" i="80" s="1"/>
  <c r="M37" i="80"/>
  <c r="N36" i="80"/>
  <c r="O36" i="80" s="1"/>
  <c r="M36" i="80"/>
  <c r="N35" i="80"/>
  <c r="O35" i="80" s="1"/>
  <c r="M35" i="80"/>
  <c r="N34" i="80"/>
  <c r="O34" i="80" s="1"/>
  <c r="M34" i="80"/>
  <c r="N33" i="80"/>
  <c r="O33" i="80" s="1"/>
  <c r="M33" i="80"/>
  <c r="N32" i="80"/>
  <c r="O32" i="80" s="1"/>
  <c r="M32" i="80"/>
  <c r="N31" i="80"/>
  <c r="O31" i="80" s="1"/>
  <c r="M31" i="80"/>
  <c r="N30" i="80"/>
  <c r="O30" i="80" s="1"/>
  <c r="M30" i="80"/>
  <c r="N29" i="80"/>
  <c r="O29" i="80" s="1"/>
  <c r="M29" i="80"/>
  <c r="N28" i="80"/>
  <c r="O28" i="80" s="1"/>
  <c r="M28" i="80"/>
  <c r="N27" i="80"/>
  <c r="O27" i="80" s="1"/>
  <c r="M27" i="80"/>
  <c r="N26" i="80"/>
  <c r="O26" i="80" s="1"/>
  <c r="M26" i="80"/>
  <c r="N25" i="80"/>
  <c r="O25" i="80" s="1"/>
  <c r="M25" i="80"/>
  <c r="N24" i="80"/>
  <c r="O24" i="80" s="1"/>
  <c r="M24" i="80"/>
  <c r="N23" i="80"/>
  <c r="O23" i="80" s="1"/>
  <c r="M23" i="80"/>
  <c r="N22" i="80"/>
  <c r="O22" i="80" s="1"/>
  <c r="M22" i="80"/>
  <c r="N21" i="80"/>
  <c r="O21" i="80" s="1"/>
  <c r="M21" i="80"/>
  <c r="N20" i="80"/>
  <c r="O20" i="80" s="1"/>
  <c r="M20" i="80"/>
  <c r="N19" i="80"/>
  <c r="O19" i="80" s="1"/>
  <c r="M19" i="80"/>
  <c r="N18" i="80"/>
  <c r="O18" i="80" s="1"/>
  <c r="M18" i="80"/>
  <c r="N17" i="80"/>
  <c r="O17" i="80" s="1"/>
  <c r="M17" i="80"/>
  <c r="N16" i="80"/>
  <c r="M16" i="80"/>
  <c r="N15" i="80"/>
  <c r="O15" i="80" s="1"/>
  <c r="M15" i="80"/>
  <c r="N14" i="80"/>
  <c r="O14" i="80" s="1"/>
  <c r="M14" i="80"/>
  <c r="N13" i="80"/>
  <c r="O13" i="80" s="1"/>
  <c r="M13" i="80"/>
  <c r="N12" i="80"/>
  <c r="O12" i="80" s="1"/>
  <c r="M12" i="80"/>
  <c r="N11" i="80"/>
  <c r="O11" i="80" s="1"/>
  <c r="M11" i="80"/>
  <c r="N10" i="80"/>
  <c r="O10" i="80" s="1"/>
  <c r="M10" i="80"/>
  <c r="N9" i="80"/>
  <c r="O9" i="80" s="1"/>
  <c r="M9" i="80"/>
  <c r="N8" i="80"/>
  <c r="O8" i="80" s="1"/>
  <c r="M8" i="80"/>
  <c r="N7" i="80"/>
  <c r="O7" i="80" s="1"/>
  <c r="M7" i="80"/>
  <c r="N61" i="79"/>
  <c r="O61" i="79" s="1"/>
  <c r="M61" i="79"/>
  <c r="N60" i="79"/>
  <c r="O60" i="79" s="1"/>
  <c r="M60" i="79"/>
  <c r="N59" i="79"/>
  <c r="O59" i="79" s="1"/>
  <c r="M59" i="79"/>
  <c r="N58" i="79"/>
  <c r="O58" i="79" s="1"/>
  <c r="M58" i="79"/>
  <c r="N57" i="79"/>
  <c r="M57" i="79"/>
  <c r="N56" i="79"/>
  <c r="O56" i="79" s="1"/>
  <c r="M56" i="79"/>
  <c r="N55" i="79"/>
  <c r="O55" i="79" s="1"/>
  <c r="M55" i="79"/>
  <c r="N54" i="79"/>
  <c r="O54" i="79" s="1"/>
  <c r="M54" i="79"/>
  <c r="N53" i="79"/>
  <c r="O53" i="79" s="1"/>
  <c r="M53" i="79"/>
  <c r="N52" i="79"/>
  <c r="O52" i="79" s="1"/>
  <c r="M52" i="79"/>
  <c r="N51" i="79"/>
  <c r="O51" i="79" s="1"/>
  <c r="M51" i="79"/>
  <c r="N50" i="79"/>
  <c r="O50" i="79" s="1"/>
  <c r="M50" i="79"/>
  <c r="N49" i="79"/>
  <c r="M49" i="79"/>
  <c r="N48" i="79"/>
  <c r="O48" i="79" s="1"/>
  <c r="M48" i="79"/>
  <c r="N47" i="79"/>
  <c r="O47" i="79" s="1"/>
  <c r="M47" i="79"/>
  <c r="N46" i="79"/>
  <c r="O46" i="79" s="1"/>
  <c r="M46" i="79"/>
  <c r="N45" i="79"/>
  <c r="O45" i="79" s="1"/>
  <c r="M45" i="79"/>
  <c r="N44" i="79"/>
  <c r="O44" i="79" s="1"/>
  <c r="M44" i="79"/>
  <c r="N43" i="79"/>
  <c r="O43" i="79" s="1"/>
  <c r="M43" i="79"/>
  <c r="N42" i="79"/>
  <c r="O42" i="79" s="1"/>
  <c r="M42" i="79"/>
  <c r="N41" i="79"/>
  <c r="M41" i="79"/>
  <c r="N40" i="79"/>
  <c r="O40" i="79" s="1"/>
  <c r="M40" i="79"/>
  <c r="N39" i="79"/>
  <c r="O39" i="79" s="1"/>
  <c r="M39" i="79"/>
  <c r="N38" i="79"/>
  <c r="O38" i="79" s="1"/>
  <c r="M38" i="79"/>
  <c r="N37" i="79"/>
  <c r="O37" i="79" s="1"/>
  <c r="M37" i="79"/>
  <c r="N36" i="79"/>
  <c r="O36" i="79" s="1"/>
  <c r="M36" i="79"/>
  <c r="N35" i="79"/>
  <c r="O35" i="79" s="1"/>
  <c r="M35" i="79"/>
  <c r="N34" i="79"/>
  <c r="O34" i="79" s="1"/>
  <c r="M34" i="79"/>
  <c r="N33" i="79"/>
  <c r="O33" i="79" s="1"/>
  <c r="M33" i="79"/>
  <c r="N32" i="79"/>
  <c r="O32" i="79" s="1"/>
  <c r="M32" i="79"/>
  <c r="N31" i="79"/>
  <c r="O31" i="79" s="1"/>
  <c r="M31" i="79"/>
  <c r="N30" i="79"/>
  <c r="O30" i="79" s="1"/>
  <c r="M30" i="79"/>
  <c r="N29" i="79"/>
  <c r="O29" i="79" s="1"/>
  <c r="M29" i="79"/>
  <c r="N28" i="79"/>
  <c r="O28" i="79" s="1"/>
  <c r="M28" i="79"/>
  <c r="N27" i="79"/>
  <c r="O27" i="79" s="1"/>
  <c r="M27" i="79"/>
  <c r="N26" i="79"/>
  <c r="O26" i="79" s="1"/>
  <c r="M26" i="79"/>
  <c r="N25" i="79"/>
  <c r="O25" i="79" s="1"/>
  <c r="M25" i="79"/>
  <c r="N24" i="79"/>
  <c r="O24" i="79" s="1"/>
  <c r="M24" i="79"/>
  <c r="N23" i="79"/>
  <c r="O23" i="79" s="1"/>
  <c r="M23" i="79"/>
  <c r="N22" i="79"/>
  <c r="O22" i="79" s="1"/>
  <c r="M22" i="79"/>
  <c r="N21" i="79"/>
  <c r="O21" i="79" s="1"/>
  <c r="M21" i="79"/>
  <c r="N20" i="79"/>
  <c r="O20" i="79" s="1"/>
  <c r="M20" i="79"/>
  <c r="N19" i="79"/>
  <c r="O19" i="79" s="1"/>
  <c r="M19" i="79"/>
  <c r="B75" i="93"/>
  <c r="N17" i="79"/>
  <c r="O17" i="79" s="1"/>
  <c r="M17" i="79"/>
  <c r="N16" i="79"/>
  <c r="O16" i="79" s="1"/>
  <c r="M16" i="79"/>
  <c r="N15" i="79"/>
  <c r="O15" i="79" s="1"/>
  <c r="M15" i="79"/>
  <c r="N14" i="79"/>
  <c r="O14" i="79" s="1"/>
  <c r="M14" i="79"/>
  <c r="N13" i="79"/>
  <c r="O13" i="79" s="1"/>
  <c r="M13" i="79"/>
  <c r="N12" i="79"/>
  <c r="O12" i="79" s="1"/>
  <c r="M12" i="79"/>
  <c r="N11" i="79"/>
  <c r="O11" i="79" s="1"/>
  <c r="M11" i="79"/>
  <c r="N10" i="79"/>
  <c r="O10" i="79" s="1"/>
  <c r="M10" i="79"/>
  <c r="N9" i="79"/>
  <c r="O9" i="79" s="1"/>
  <c r="M9" i="79"/>
  <c r="N8" i="79"/>
  <c r="O8" i="79" s="1"/>
  <c r="M8" i="79"/>
  <c r="B62" i="80"/>
  <c r="B22" i="93" s="1"/>
  <c r="B70" i="81"/>
  <c r="I16" i="103" s="1"/>
  <c r="C16" i="103" s="1"/>
  <c r="B66" i="81"/>
  <c r="B69" i="79" s="1"/>
  <c r="B68" i="80"/>
  <c r="B68" i="81" s="1"/>
  <c r="B66" i="80"/>
  <c r="B66" i="79" s="1"/>
  <c r="P13" i="94" l="1"/>
  <c r="O13" i="94"/>
  <c r="P21" i="94"/>
  <c r="O21" i="94"/>
  <c r="O25" i="94"/>
  <c r="P25" i="94"/>
  <c r="O33" i="94"/>
  <c r="P33" i="94"/>
  <c r="O41" i="94"/>
  <c r="P41" i="94"/>
  <c r="P45" i="94"/>
  <c r="O45" i="94"/>
  <c r="P53" i="94"/>
  <c r="O53" i="94"/>
  <c r="O57" i="94"/>
  <c r="P57" i="94"/>
  <c r="P61" i="94"/>
  <c r="O61" i="94"/>
  <c r="C82" i="93"/>
  <c r="P9" i="94"/>
  <c r="O9" i="94"/>
  <c r="O17" i="94"/>
  <c r="P17" i="94"/>
  <c r="P37" i="94"/>
  <c r="O37" i="94"/>
  <c r="O49" i="94"/>
  <c r="P49" i="94"/>
  <c r="B70" i="80"/>
  <c r="C19" i="93" s="1"/>
  <c r="E19" i="93" s="1"/>
  <c r="P10" i="94"/>
  <c r="O10" i="94"/>
  <c r="O14" i="94"/>
  <c r="P14" i="94"/>
  <c r="P18" i="94"/>
  <c r="O18" i="94"/>
  <c r="O22" i="94"/>
  <c r="P22" i="94"/>
  <c r="P26" i="94"/>
  <c r="O26" i="94"/>
  <c r="O30" i="94"/>
  <c r="P30" i="94"/>
  <c r="O34" i="94"/>
  <c r="P34" i="94"/>
  <c r="O38" i="94"/>
  <c r="P38" i="94"/>
  <c r="O42" i="94"/>
  <c r="P42" i="94"/>
  <c r="O46" i="94"/>
  <c r="P46" i="94"/>
  <c r="O50" i="94"/>
  <c r="P50" i="94"/>
  <c r="O54" i="94"/>
  <c r="P54" i="94"/>
  <c r="O58" i="94"/>
  <c r="P58" i="94"/>
  <c r="C76" i="93"/>
  <c r="E76" i="93" s="1"/>
  <c r="C94" i="93"/>
  <c r="P19" i="94"/>
  <c r="O19" i="94"/>
  <c r="P27" i="94"/>
  <c r="O27" i="94"/>
  <c r="P35" i="94"/>
  <c r="O35" i="94"/>
  <c r="P43" i="94"/>
  <c r="O43" i="94"/>
  <c r="P51" i="94"/>
  <c r="O51" i="94"/>
  <c r="P59" i="94"/>
  <c r="O59" i="94"/>
  <c r="C90" i="93"/>
  <c r="N39" i="84"/>
  <c r="O39" i="84" s="1"/>
  <c r="C38" i="93"/>
  <c r="E38" i="93" s="1"/>
  <c r="O7" i="94"/>
  <c r="C69" i="93" s="1"/>
  <c r="E69" i="93" s="1"/>
  <c r="P7" i="94"/>
  <c r="O15" i="94"/>
  <c r="P15" i="94"/>
  <c r="O23" i="94"/>
  <c r="P23" i="94"/>
  <c r="O31" i="94"/>
  <c r="P31" i="94"/>
  <c r="O39" i="94"/>
  <c r="P39" i="94"/>
  <c r="O47" i="94"/>
  <c r="P47" i="94"/>
  <c r="O55" i="94"/>
  <c r="P55" i="94"/>
  <c r="O12" i="94"/>
  <c r="P12" i="94"/>
  <c r="P16" i="94"/>
  <c r="O16" i="94"/>
  <c r="P20" i="94"/>
  <c r="O20" i="94"/>
  <c r="P24" i="94"/>
  <c r="O24" i="94"/>
  <c r="O28" i="94"/>
  <c r="P28" i="94"/>
  <c r="P32" i="94"/>
  <c r="O32" i="94"/>
  <c r="P36" i="94"/>
  <c r="O36" i="94"/>
  <c r="P40" i="94"/>
  <c r="O40" i="94"/>
  <c r="P44" i="94"/>
  <c r="O44" i="94"/>
  <c r="O48" i="94"/>
  <c r="P48" i="94"/>
  <c r="P52" i="94"/>
  <c r="O52" i="94"/>
  <c r="P56" i="94"/>
  <c r="O56" i="94"/>
  <c r="P60" i="94"/>
  <c r="O60" i="94"/>
  <c r="C86" i="93"/>
  <c r="O18" i="79"/>
  <c r="B17" i="93"/>
  <c r="C17" i="93" s="1"/>
  <c r="P11" i="94"/>
  <c r="P8" i="94"/>
  <c r="P29" i="94"/>
  <c r="C29" i="93"/>
  <c r="E29" i="93" s="1"/>
  <c r="C53" i="93"/>
  <c r="E53" i="93" s="1"/>
  <c r="C44" i="93"/>
  <c r="N43" i="84"/>
  <c r="O43" i="84" s="1"/>
  <c r="D45" i="93" s="1"/>
  <c r="C47" i="93"/>
  <c r="E48" i="93"/>
  <c r="E46" i="93"/>
  <c r="E44" i="93"/>
  <c r="E47" i="93"/>
  <c r="C46" i="93"/>
  <c r="C48" i="93"/>
  <c r="B27" i="93"/>
  <c r="C27" i="93" s="1"/>
  <c r="E27" i="93" s="1"/>
  <c r="C28" i="93"/>
  <c r="E28" i="93" s="1"/>
  <c r="B18" i="93"/>
  <c r="C18" i="93" s="1"/>
  <c r="E18" i="93" s="1"/>
  <c r="C20" i="93"/>
  <c r="E20" i="93" s="1"/>
  <c r="C11" i="93"/>
  <c r="E11" i="93" s="1"/>
  <c r="I20" i="103"/>
  <c r="C20" i="103" s="1"/>
  <c r="I18" i="103"/>
  <c r="C18" i="103" s="1"/>
  <c r="I14" i="103"/>
  <c r="C14" i="103" s="1"/>
  <c r="E45" i="93" l="1"/>
  <c r="C45" i="93"/>
  <c r="E82" i="93"/>
  <c r="L3" i="93"/>
  <c r="D1" i="98" s="1"/>
  <c r="E86" i="93"/>
  <c r="O3" i="93"/>
  <c r="D1" i="99" s="1"/>
  <c r="E90" i="93"/>
  <c r="R3" i="93"/>
  <c r="D1" i="100" s="1"/>
  <c r="E94" i="93"/>
  <c r="C4" i="93"/>
  <c r="D1" i="97" s="1"/>
  <c r="C68" i="93"/>
  <c r="E68" i="93" s="1"/>
  <c r="E17" i="93"/>
  <c r="C62" i="80" l="1"/>
  <c r="B12" i="103"/>
  <c r="I12" i="103"/>
  <c r="L62" i="94" l="1"/>
  <c r="K62" i="94"/>
  <c r="J62" i="94"/>
  <c r="I62" i="94"/>
  <c r="B71" i="93" s="1"/>
  <c r="H62" i="94"/>
  <c r="G62" i="94"/>
  <c r="F62" i="94"/>
  <c r="E62" i="94"/>
  <c r="D62" i="94"/>
  <c r="C62" i="94"/>
  <c r="B62" i="94"/>
  <c r="L62" i="95"/>
  <c r="K62" i="95"/>
  <c r="J62" i="95"/>
  <c r="I62" i="95"/>
  <c r="E61" i="93" s="1"/>
  <c r="H62" i="95"/>
  <c r="G62" i="95"/>
  <c r="F62" i="95"/>
  <c r="E62" i="95"/>
  <c r="D62" i="95"/>
  <c r="C62" i="95"/>
  <c r="B62" i="95"/>
  <c r="B60" i="93" l="1"/>
  <c r="B59" i="93"/>
  <c r="C59" i="93" s="1"/>
  <c r="B70" i="93"/>
  <c r="M62" i="94"/>
  <c r="N62" i="94"/>
  <c r="N62" i="95"/>
  <c r="M62" i="95"/>
  <c r="B49" i="102"/>
  <c r="B49" i="101" s="1"/>
  <c r="C49" i="102"/>
  <c r="C49" i="101" s="1"/>
  <c r="D49" i="102"/>
  <c r="D49" i="101" s="1"/>
  <c r="E49" i="102"/>
  <c r="F49" i="102"/>
  <c r="G49" i="102"/>
  <c r="H49" i="102"/>
  <c r="I49" i="102"/>
  <c r="J49" i="102"/>
  <c r="K49" i="102"/>
  <c r="H49" i="101" s="1"/>
  <c r="B50" i="102"/>
  <c r="C50" i="102"/>
  <c r="C50" i="101" s="1"/>
  <c r="D50" i="102"/>
  <c r="D50" i="101" s="1"/>
  <c r="E50" i="102"/>
  <c r="E50" i="101" s="1"/>
  <c r="F50" i="102"/>
  <c r="G50" i="102"/>
  <c r="H50" i="102"/>
  <c r="I50" i="102"/>
  <c r="J50" i="102"/>
  <c r="K50" i="102"/>
  <c r="H50" i="101" s="1"/>
  <c r="B51" i="102"/>
  <c r="C51" i="102"/>
  <c r="C51" i="101" s="1"/>
  <c r="D51" i="102"/>
  <c r="D51" i="101" s="1"/>
  <c r="E51" i="102"/>
  <c r="E51" i="101" s="1"/>
  <c r="F51" i="102"/>
  <c r="G51" i="102"/>
  <c r="H51" i="102"/>
  <c r="I51" i="102"/>
  <c r="J51" i="102"/>
  <c r="K51" i="102"/>
  <c r="H51" i="101" s="1"/>
  <c r="B52" i="102"/>
  <c r="C52" i="102"/>
  <c r="D52" i="102"/>
  <c r="D52" i="101" s="1"/>
  <c r="E52" i="102"/>
  <c r="E52" i="101" s="1"/>
  <c r="F52" i="102"/>
  <c r="G52" i="102"/>
  <c r="H52" i="102"/>
  <c r="I52" i="102"/>
  <c r="J52" i="102"/>
  <c r="K52" i="102"/>
  <c r="H52" i="101" s="1"/>
  <c r="B53" i="102"/>
  <c r="C53" i="102"/>
  <c r="D53" i="102"/>
  <c r="E53" i="102"/>
  <c r="E53" i="101" s="1"/>
  <c r="F53" i="102"/>
  <c r="G53" i="102"/>
  <c r="H53" i="102"/>
  <c r="I53" i="102"/>
  <c r="J53" i="102"/>
  <c r="K53" i="102"/>
  <c r="H53" i="101" s="1"/>
  <c r="B54" i="102"/>
  <c r="C54" i="102"/>
  <c r="C54" i="101" s="1"/>
  <c r="D54" i="102"/>
  <c r="E54" i="102"/>
  <c r="E54" i="101" s="1"/>
  <c r="F54" i="102"/>
  <c r="G54" i="102"/>
  <c r="H54" i="102"/>
  <c r="I54" i="102"/>
  <c r="J54" i="102"/>
  <c r="K54" i="102"/>
  <c r="H54" i="101" s="1"/>
  <c r="B55" i="102"/>
  <c r="C55" i="102"/>
  <c r="C55" i="101" s="1"/>
  <c r="D55" i="102"/>
  <c r="D55" i="101" s="1"/>
  <c r="E55" i="102"/>
  <c r="E55" i="101" s="1"/>
  <c r="F55" i="102"/>
  <c r="G55" i="102"/>
  <c r="H55" i="102"/>
  <c r="I55" i="102"/>
  <c r="J55" i="102"/>
  <c r="K55" i="102"/>
  <c r="H55" i="101" s="1"/>
  <c r="B56" i="102"/>
  <c r="C56" i="102"/>
  <c r="C56" i="101" s="1"/>
  <c r="D56" i="102"/>
  <c r="D56" i="101" s="1"/>
  <c r="E56" i="102"/>
  <c r="E56" i="101" s="1"/>
  <c r="F56" i="102"/>
  <c r="G56" i="102"/>
  <c r="H56" i="102"/>
  <c r="I56" i="102"/>
  <c r="J56" i="102"/>
  <c r="K56" i="102"/>
  <c r="H56" i="101" s="1"/>
  <c r="B57" i="102"/>
  <c r="C57" i="102"/>
  <c r="C57" i="101" s="1"/>
  <c r="D57" i="102"/>
  <c r="D57" i="101" s="1"/>
  <c r="E57" i="102"/>
  <c r="E57" i="101" s="1"/>
  <c r="F57" i="102"/>
  <c r="G57" i="102"/>
  <c r="H57" i="102"/>
  <c r="I57" i="102"/>
  <c r="J57" i="102"/>
  <c r="K57" i="102"/>
  <c r="B58" i="102"/>
  <c r="C58" i="102"/>
  <c r="C58" i="101" s="1"/>
  <c r="D58" i="102"/>
  <c r="D58" i="101" s="1"/>
  <c r="E58" i="102"/>
  <c r="E58" i="101" s="1"/>
  <c r="F58" i="102"/>
  <c r="G58" i="102"/>
  <c r="H58" i="102"/>
  <c r="I58" i="102"/>
  <c r="J58" i="102"/>
  <c r="K58" i="102"/>
  <c r="H58" i="101" s="1"/>
  <c r="B59" i="102"/>
  <c r="C59" i="102"/>
  <c r="D59" i="102"/>
  <c r="D59" i="101" s="1"/>
  <c r="E59" i="102"/>
  <c r="E59" i="101" s="1"/>
  <c r="F59" i="102"/>
  <c r="G59" i="102"/>
  <c r="H59" i="102"/>
  <c r="I59" i="102"/>
  <c r="J59" i="102"/>
  <c r="K59" i="102"/>
  <c r="H59" i="101" s="1"/>
  <c r="B60" i="102"/>
  <c r="C60" i="102"/>
  <c r="C60" i="101" s="1"/>
  <c r="D60" i="102"/>
  <c r="D60" i="101" s="1"/>
  <c r="E60" i="102"/>
  <c r="E60" i="101" s="1"/>
  <c r="F60" i="102"/>
  <c r="G60" i="102"/>
  <c r="H60" i="102"/>
  <c r="I60" i="102"/>
  <c r="J60" i="102"/>
  <c r="K60" i="102"/>
  <c r="H60" i="101" s="1"/>
  <c r="B61" i="102"/>
  <c r="C61" i="102"/>
  <c r="C61" i="101" s="1"/>
  <c r="D61" i="102"/>
  <c r="E61" i="102"/>
  <c r="E61" i="101" s="1"/>
  <c r="F61" i="102"/>
  <c r="G61" i="102"/>
  <c r="H61" i="102"/>
  <c r="I61" i="102"/>
  <c r="J61" i="102"/>
  <c r="K61" i="102"/>
  <c r="H61" i="101" s="1"/>
  <c r="B57" i="101"/>
  <c r="H57" i="101"/>
  <c r="L62" i="97"/>
  <c r="K62" i="97"/>
  <c r="J62" i="97"/>
  <c r="I62" i="97"/>
  <c r="H62" i="97"/>
  <c r="G62" i="97"/>
  <c r="F62" i="97"/>
  <c r="E62" i="97"/>
  <c r="D62" i="97"/>
  <c r="C62" i="97"/>
  <c r="B62" i="97"/>
  <c r="L62" i="100"/>
  <c r="K62" i="100"/>
  <c r="J62" i="100"/>
  <c r="I62" i="100"/>
  <c r="H62" i="100"/>
  <c r="G62" i="100"/>
  <c r="F62" i="100"/>
  <c r="E62" i="100"/>
  <c r="D62" i="100"/>
  <c r="C62" i="100"/>
  <c r="B62" i="100"/>
  <c r="L62" i="99"/>
  <c r="K62" i="99"/>
  <c r="J62" i="99"/>
  <c r="I62" i="99"/>
  <c r="H62" i="99"/>
  <c r="G62" i="99"/>
  <c r="F62" i="99"/>
  <c r="E62" i="99"/>
  <c r="D62" i="99"/>
  <c r="C62" i="99"/>
  <c r="B62" i="99"/>
  <c r="L62" i="98"/>
  <c r="K62" i="98"/>
  <c r="J62" i="98"/>
  <c r="I62" i="98"/>
  <c r="H62" i="98"/>
  <c r="G62" i="98"/>
  <c r="F62" i="98"/>
  <c r="E62" i="98"/>
  <c r="D62" i="98"/>
  <c r="C62" i="98"/>
  <c r="B62" i="98"/>
  <c r="L62" i="96"/>
  <c r="K62" i="96"/>
  <c r="J62" i="96"/>
  <c r="I62" i="96"/>
  <c r="B78" i="93" s="1"/>
  <c r="H62" i="96"/>
  <c r="G62" i="96"/>
  <c r="F62" i="96"/>
  <c r="E62" i="96"/>
  <c r="D62" i="96"/>
  <c r="C62" i="96"/>
  <c r="B62" i="96"/>
  <c r="L62" i="83"/>
  <c r="K62" i="83"/>
  <c r="J62" i="83"/>
  <c r="I62" i="83"/>
  <c r="H62" i="83"/>
  <c r="G62" i="83"/>
  <c r="F62" i="83"/>
  <c r="E62" i="83"/>
  <c r="D62" i="83"/>
  <c r="C62" i="83"/>
  <c r="B62" i="83"/>
  <c r="L62" i="84"/>
  <c r="K62" i="84"/>
  <c r="J62" i="84"/>
  <c r="I62" i="84"/>
  <c r="H62" i="84"/>
  <c r="G62" i="84"/>
  <c r="F62" i="84"/>
  <c r="E62" i="84"/>
  <c r="D62" i="84"/>
  <c r="C62" i="84"/>
  <c r="B62" i="84"/>
  <c r="L62" i="82"/>
  <c r="K62" i="82"/>
  <c r="J62" i="82"/>
  <c r="I62" i="82"/>
  <c r="H62" i="82"/>
  <c r="G62" i="82"/>
  <c r="F62" i="82"/>
  <c r="E62" i="82"/>
  <c r="D62" i="82"/>
  <c r="C62" i="82"/>
  <c r="B62" i="82"/>
  <c r="L62" i="81"/>
  <c r="K62" i="81"/>
  <c r="J62" i="81"/>
  <c r="I62" i="81"/>
  <c r="H62" i="81"/>
  <c r="G62" i="81"/>
  <c r="F62" i="81"/>
  <c r="E62" i="81"/>
  <c r="D62" i="81"/>
  <c r="C62" i="81"/>
  <c r="B62" i="81"/>
  <c r="B26" i="93" s="1"/>
  <c r="C26" i="93" s="1"/>
  <c r="E26" i="93" s="1"/>
  <c r="L62" i="80"/>
  <c r="K62" i="80"/>
  <c r="J62" i="80"/>
  <c r="I62" i="80"/>
  <c r="H62" i="80"/>
  <c r="G62" i="80"/>
  <c r="F62" i="80"/>
  <c r="E62" i="80"/>
  <c r="D62" i="80"/>
  <c r="L61" i="102"/>
  <c r="I61" i="101" s="1"/>
  <c r="L60" i="102"/>
  <c r="I60" i="101" s="1"/>
  <c r="L59" i="102"/>
  <c r="I59" i="101" s="1"/>
  <c r="L58" i="102"/>
  <c r="I58" i="101" s="1"/>
  <c r="L57" i="102"/>
  <c r="I57" i="101" s="1"/>
  <c r="L56" i="102"/>
  <c r="I56" i="101" s="1"/>
  <c r="L55" i="102"/>
  <c r="I55" i="101" s="1"/>
  <c r="L54" i="102"/>
  <c r="I54" i="101" s="1"/>
  <c r="L53" i="102"/>
  <c r="I53" i="101" s="1"/>
  <c r="L52" i="102"/>
  <c r="I52" i="101" s="1"/>
  <c r="L51" i="102"/>
  <c r="I51" i="101" s="1"/>
  <c r="L50" i="102"/>
  <c r="I50" i="101" s="1"/>
  <c r="L49" i="102"/>
  <c r="I49" i="101" s="1"/>
  <c r="C3" i="93" l="1"/>
  <c r="D1" i="95" s="1"/>
  <c r="E59" i="93"/>
  <c r="B55" i="93"/>
  <c r="B49" i="93"/>
  <c r="C49" i="93" s="1"/>
  <c r="B77" i="93"/>
  <c r="B54" i="93"/>
  <c r="B30" i="93"/>
  <c r="C30" i="93" s="1"/>
  <c r="I2" i="93" s="1"/>
  <c r="N62" i="82"/>
  <c r="M62" i="82"/>
  <c r="B39" i="93"/>
  <c r="N62" i="96"/>
  <c r="M62" i="96"/>
  <c r="B50" i="93"/>
  <c r="N62" i="83"/>
  <c r="B51" i="93"/>
  <c r="C51" i="93" s="1"/>
  <c r="M62" i="83"/>
  <c r="B52" i="93"/>
  <c r="B21" i="93"/>
  <c r="N62" i="80"/>
  <c r="M62" i="80"/>
  <c r="G59" i="101"/>
  <c r="B61" i="101"/>
  <c r="M61" i="102"/>
  <c r="N61" i="102"/>
  <c r="M59" i="102"/>
  <c r="N59" i="102"/>
  <c r="M57" i="102"/>
  <c r="N57" i="102"/>
  <c r="M55" i="102"/>
  <c r="N55" i="102"/>
  <c r="B53" i="101"/>
  <c r="M53" i="102"/>
  <c r="N53" i="102"/>
  <c r="B51" i="101"/>
  <c r="M51" i="102"/>
  <c r="N51" i="102"/>
  <c r="M49" i="102"/>
  <c r="N49" i="102"/>
  <c r="B60" i="101"/>
  <c r="M60" i="102"/>
  <c r="N60" i="102"/>
  <c r="B58" i="101"/>
  <c r="M58" i="102"/>
  <c r="N58" i="102"/>
  <c r="B56" i="101"/>
  <c r="M56" i="102"/>
  <c r="N56" i="102"/>
  <c r="B54" i="101"/>
  <c r="M54" i="102"/>
  <c r="N54" i="102"/>
  <c r="M52" i="102"/>
  <c r="N52" i="102"/>
  <c r="B50" i="101"/>
  <c r="M50" i="102"/>
  <c r="N50" i="102"/>
  <c r="M62" i="84"/>
  <c r="N62" i="84"/>
  <c r="A76" i="81"/>
  <c r="N62" i="81"/>
  <c r="M62" i="81"/>
  <c r="N62" i="97"/>
  <c r="M62" i="97"/>
  <c r="N62" i="100"/>
  <c r="M62" i="100"/>
  <c r="F61" i="101"/>
  <c r="F49" i="101"/>
  <c r="N62" i="99"/>
  <c r="M62" i="99"/>
  <c r="N62" i="98"/>
  <c r="M62" i="98"/>
  <c r="F57" i="101"/>
  <c r="F53" i="101"/>
  <c r="G55" i="101"/>
  <c r="G51" i="101"/>
  <c r="G58" i="101"/>
  <c r="F56" i="101"/>
  <c r="F54" i="101"/>
  <c r="G52" i="101"/>
  <c r="G61" i="101"/>
  <c r="F60" i="101"/>
  <c r="F59" i="101"/>
  <c r="G57" i="101"/>
  <c r="F55" i="101"/>
  <c r="G54" i="101"/>
  <c r="G53" i="101"/>
  <c r="F52" i="101"/>
  <c r="F51" i="101"/>
  <c r="G50" i="101"/>
  <c r="F58" i="101"/>
  <c r="G56" i="101"/>
  <c r="B55" i="101"/>
  <c r="D53" i="101"/>
  <c r="F50" i="101"/>
  <c r="C53" i="101"/>
  <c r="C52" i="101"/>
  <c r="G60" i="101"/>
  <c r="C59" i="101"/>
  <c r="B52" i="101"/>
  <c r="G49" i="101"/>
  <c r="B59" i="101"/>
  <c r="D54" i="101"/>
  <c r="D61" i="101"/>
  <c r="E49" i="101"/>
  <c r="F7" i="102"/>
  <c r="G7" i="102"/>
  <c r="H7" i="102"/>
  <c r="I7" i="102"/>
  <c r="J7" i="102"/>
  <c r="K7" i="102"/>
  <c r="L7" i="102"/>
  <c r="F8" i="102"/>
  <c r="G8" i="102"/>
  <c r="H8" i="102"/>
  <c r="I8" i="102"/>
  <c r="J8" i="102"/>
  <c r="K8" i="102"/>
  <c r="L8" i="102"/>
  <c r="F9" i="102"/>
  <c r="G9" i="102"/>
  <c r="H9" i="102"/>
  <c r="I9" i="102"/>
  <c r="J9" i="102"/>
  <c r="K9" i="102"/>
  <c r="L9" i="102"/>
  <c r="F10" i="102"/>
  <c r="G10" i="102"/>
  <c r="H10" i="102"/>
  <c r="I10" i="102"/>
  <c r="J10" i="102"/>
  <c r="K10" i="102"/>
  <c r="L10" i="102"/>
  <c r="F11" i="102"/>
  <c r="G11" i="102"/>
  <c r="H11" i="102"/>
  <c r="I11" i="102"/>
  <c r="J11" i="102"/>
  <c r="K11" i="102"/>
  <c r="L11" i="102"/>
  <c r="F12" i="102"/>
  <c r="G12" i="102"/>
  <c r="H12" i="102"/>
  <c r="I12" i="102"/>
  <c r="J12" i="102"/>
  <c r="K12" i="102"/>
  <c r="L12" i="102"/>
  <c r="F13" i="102"/>
  <c r="G13" i="102"/>
  <c r="H13" i="102"/>
  <c r="I13" i="102"/>
  <c r="J13" i="102"/>
  <c r="K13" i="102"/>
  <c r="L13" i="102"/>
  <c r="F14" i="102"/>
  <c r="G14" i="102"/>
  <c r="H14" i="102"/>
  <c r="I14" i="102"/>
  <c r="J14" i="102"/>
  <c r="K14" i="102"/>
  <c r="L14" i="102"/>
  <c r="F15" i="102"/>
  <c r="G15" i="102"/>
  <c r="H15" i="102"/>
  <c r="I15" i="102"/>
  <c r="J15" i="102"/>
  <c r="K15" i="102"/>
  <c r="L15" i="102"/>
  <c r="F16" i="102"/>
  <c r="G16" i="102"/>
  <c r="H16" i="102"/>
  <c r="I16" i="102"/>
  <c r="J16" i="102"/>
  <c r="K16" i="102"/>
  <c r="L16" i="102"/>
  <c r="F17" i="102"/>
  <c r="G17" i="102"/>
  <c r="H17" i="102"/>
  <c r="I17" i="102"/>
  <c r="J17" i="102"/>
  <c r="K17" i="102"/>
  <c r="L17" i="102"/>
  <c r="F18" i="102"/>
  <c r="G18" i="102"/>
  <c r="H18" i="102"/>
  <c r="I18" i="102"/>
  <c r="J18" i="102"/>
  <c r="K18" i="102"/>
  <c r="L18" i="102"/>
  <c r="F19" i="102"/>
  <c r="G19" i="102"/>
  <c r="H19" i="102"/>
  <c r="I19" i="102"/>
  <c r="J19" i="102"/>
  <c r="K19" i="102"/>
  <c r="L19" i="102"/>
  <c r="F20" i="102"/>
  <c r="G20" i="102"/>
  <c r="H20" i="102"/>
  <c r="I20" i="102"/>
  <c r="J20" i="102"/>
  <c r="K20" i="102"/>
  <c r="L20" i="102"/>
  <c r="F21" i="102"/>
  <c r="G21" i="102"/>
  <c r="H21" i="102"/>
  <c r="I21" i="102"/>
  <c r="J21" i="102"/>
  <c r="K21" i="102"/>
  <c r="L21" i="102"/>
  <c r="F22" i="102"/>
  <c r="G22" i="102"/>
  <c r="H22" i="102"/>
  <c r="I22" i="102"/>
  <c r="J22" i="102"/>
  <c r="K22" i="102"/>
  <c r="L22" i="102"/>
  <c r="F23" i="102"/>
  <c r="G23" i="102"/>
  <c r="H23" i="102"/>
  <c r="I23" i="102"/>
  <c r="J23" i="102"/>
  <c r="K23" i="102"/>
  <c r="L23" i="102"/>
  <c r="F24" i="102"/>
  <c r="G24" i="102"/>
  <c r="H24" i="102"/>
  <c r="I24" i="102"/>
  <c r="J24" i="102"/>
  <c r="K24" i="102"/>
  <c r="L24" i="102"/>
  <c r="F25" i="102"/>
  <c r="G25" i="102"/>
  <c r="H25" i="102"/>
  <c r="I25" i="102"/>
  <c r="J25" i="102"/>
  <c r="K25" i="102"/>
  <c r="L25" i="102"/>
  <c r="F26" i="102"/>
  <c r="G26" i="102"/>
  <c r="H26" i="102"/>
  <c r="I26" i="102"/>
  <c r="J26" i="102"/>
  <c r="K26" i="102"/>
  <c r="L26" i="102"/>
  <c r="F27" i="102"/>
  <c r="G27" i="102"/>
  <c r="H27" i="102"/>
  <c r="I27" i="102"/>
  <c r="J27" i="102"/>
  <c r="K27" i="102"/>
  <c r="L27" i="102"/>
  <c r="F28" i="102"/>
  <c r="G28" i="102"/>
  <c r="H28" i="102"/>
  <c r="I28" i="102"/>
  <c r="J28" i="102"/>
  <c r="K28" i="102"/>
  <c r="L28" i="102"/>
  <c r="F29" i="102"/>
  <c r="G29" i="102"/>
  <c r="H29" i="102"/>
  <c r="I29" i="102"/>
  <c r="J29" i="102"/>
  <c r="K29" i="102"/>
  <c r="L29" i="102"/>
  <c r="F30" i="102"/>
  <c r="G30" i="102"/>
  <c r="H30" i="102"/>
  <c r="I30" i="102"/>
  <c r="J30" i="102"/>
  <c r="K30" i="102"/>
  <c r="L30" i="102"/>
  <c r="F31" i="102"/>
  <c r="G31" i="102"/>
  <c r="H31" i="102"/>
  <c r="I31" i="102"/>
  <c r="J31" i="102"/>
  <c r="K31" i="102"/>
  <c r="L31" i="102"/>
  <c r="F32" i="102"/>
  <c r="G32" i="102"/>
  <c r="H32" i="102"/>
  <c r="I32" i="102"/>
  <c r="J32" i="102"/>
  <c r="K32" i="102"/>
  <c r="L32" i="102"/>
  <c r="F33" i="102"/>
  <c r="G33" i="102"/>
  <c r="H33" i="102"/>
  <c r="I33" i="102"/>
  <c r="J33" i="102"/>
  <c r="K33" i="102"/>
  <c r="L33" i="102"/>
  <c r="F34" i="102"/>
  <c r="G34" i="102"/>
  <c r="H34" i="102"/>
  <c r="I34" i="102"/>
  <c r="J34" i="102"/>
  <c r="K34" i="102"/>
  <c r="L34" i="102"/>
  <c r="F35" i="102"/>
  <c r="G35" i="102"/>
  <c r="H35" i="102"/>
  <c r="I35" i="102"/>
  <c r="J35" i="102"/>
  <c r="K35" i="102"/>
  <c r="L35" i="102"/>
  <c r="F36" i="102"/>
  <c r="G36" i="102"/>
  <c r="H36" i="102"/>
  <c r="I36" i="102"/>
  <c r="J36" i="102"/>
  <c r="K36" i="102"/>
  <c r="L36" i="102"/>
  <c r="F37" i="102"/>
  <c r="G37" i="102"/>
  <c r="H37" i="102"/>
  <c r="I37" i="102"/>
  <c r="J37" i="102"/>
  <c r="K37" i="102"/>
  <c r="L37" i="102"/>
  <c r="F38" i="102"/>
  <c r="G38" i="102"/>
  <c r="H38" i="102"/>
  <c r="I38" i="102"/>
  <c r="J38" i="102"/>
  <c r="K38" i="102"/>
  <c r="L38" i="102"/>
  <c r="F39" i="102"/>
  <c r="G39" i="102"/>
  <c r="H39" i="102"/>
  <c r="I39" i="102"/>
  <c r="J39" i="102"/>
  <c r="K39" i="102"/>
  <c r="L39" i="102"/>
  <c r="F40" i="102"/>
  <c r="G40" i="102"/>
  <c r="H40" i="102"/>
  <c r="I40" i="102"/>
  <c r="J40" i="102"/>
  <c r="K40" i="102"/>
  <c r="L40" i="102"/>
  <c r="F41" i="102"/>
  <c r="G41" i="102"/>
  <c r="H41" i="102"/>
  <c r="I41" i="102"/>
  <c r="J41" i="102"/>
  <c r="K41" i="102"/>
  <c r="L41" i="102"/>
  <c r="F42" i="102"/>
  <c r="G42" i="102"/>
  <c r="H42" i="102"/>
  <c r="I42" i="102"/>
  <c r="J42" i="102"/>
  <c r="K42" i="102"/>
  <c r="L42" i="102"/>
  <c r="F43" i="102"/>
  <c r="G43" i="102"/>
  <c r="H43" i="102"/>
  <c r="I43" i="102"/>
  <c r="J43" i="102"/>
  <c r="K43" i="102"/>
  <c r="L43" i="102"/>
  <c r="F44" i="102"/>
  <c r="G44" i="102"/>
  <c r="H44" i="102"/>
  <c r="I44" i="102"/>
  <c r="J44" i="102"/>
  <c r="K44" i="102"/>
  <c r="L44" i="102"/>
  <c r="F45" i="102"/>
  <c r="G45" i="102"/>
  <c r="H45" i="102"/>
  <c r="I45" i="102"/>
  <c r="J45" i="102"/>
  <c r="K45" i="102"/>
  <c r="L45" i="102"/>
  <c r="F46" i="102"/>
  <c r="G46" i="102"/>
  <c r="H46" i="102"/>
  <c r="I46" i="102"/>
  <c r="J46" i="102"/>
  <c r="K46" i="102"/>
  <c r="L46" i="102"/>
  <c r="F47" i="102"/>
  <c r="G47" i="102"/>
  <c r="H47" i="102"/>
  <c r="I47" i="102"/>
  <c r="J47" i="102"/>
  <c r="K47" i="102"/>
  <c r="L47" i="102"/>
  <c r="F48" i="102"/>
  <c r="G48" i="102"/>
  <c r="H48" i="102"/>
  <c r="I48" i="102"/>
  <c r="J48" i="102"/>
  <c r="K48" i="102"/>
  <c r="L48" i="102"/>
  <c r="F62" i="79"/>
  <c r="K49" i="101" l="1"/>
  <c r="K57" i="101"/>
  <c r="E30" i="93"/>
  <c r="C77" i="93"/>
  <c r="E77" i="93"/>
  <c r="E49" i="93"/>
  <c r="C54" i="93"/>
  <c r="R2" i="93" s="1"/>
  <c r="D1" i="84" s="1"/>
  <c r="E54" i="93"/>
  <c r="J49" i="101"/>
  <c r="K62" i="102"/>
  <c r="G62" i="102"/>
  <c r="J50" i="101"/>
  <c r="K50" i="101"/>
  <c r="J56" i="101"/>
  <c r="K56" i="101"/>
  <c r="K53" i="101"/>
  <c r="J53" i="101"/>
  <c r="J62" i="102"/>
  <c r="F62" i="102"/>
  <c r="J59" i="101"/>
  <c r="K59" i="101"/>
  <c r="J54" i="101"/>
  <c r="K54" i="101"/>
  <c r="J51" i="101"/>
  <c r="K51" i="101"/>
  <c r="K61" i="101"/>
  <c r="J61" i="101"/>
  <c r="I62" i="102"/>
  <c r="J55" i="101"/>
  <c r="K55" i="101"/>
  <c r="J60" i="101"/>
  <c r="K60" i="101"/>
  <c r="J57" i="101"/>
  <c r="L62" i="102"/>
  <c r="H62" i="102"/>
  <c r="J52" i="101"/>
  <c r="K52" i="101"/>
  <c r="J58" i="101"/>
  <c r="K58" i="101"/>
  <c r="C62" i="79"/>
  <c r="D62" i="79"/>
  <c r="E62" i="79"/>
  <c r="G62" i="79"/>
  <c r="H62" i="79"/>
  <c r="I62" i="79"/>
  <c r="J62" i="79"/>
  <c r="K62" i="79"/>
  <c r="L62" i="79"/>
  <c r="B62" i="79"/>
  <c r="B8" i="102"/>
  <c r="C8" i="102"/>
  <c r="D8" i="102"/>
  <c r="D8" i="101" s="1"/>
  <c r="E8" i="102"/>
  <c r="E8" i="101" s="1"/>
  <c r="H8" i="101"/>
  <c r="I8" i="101"/>
  <c r="B9" i="102"/>
  <c r="B9" i="101" s="1"/>
  <c r="C9" i="102"/>
  <c r="D9" i="102"/>
  <c r="E9" i="102"/>
  <c r="E9" i="101" s="1"/>
  <c r="H9" i="101"/>
  <c r="I9" i="101"/>
  <c r="B10" i="102"/>
  <c r="C10" i="102"/>
  <c r="D10" i="102"/>
  <c r="D10" i="101" s="1"/>
  <c r="E10" i="102"/>
  <c r="E10" i="101" s="1"/>
  <c r="H10" i="101"/>
  <c r="I10" i="101"/>
  <c r="B11" i="102"/>
  <c r="C11" i="102"/>
  <c r="D11" i="102"/>
  <c r="D11" i="101" s="1"/>
  <c r="E11" i="102"/>
  <c r="E11" i="101" s="1"/>
  <c r="H11" i="101"/>
  <c r="I11" i="101"/>
  <c r="B12" i="102"/>
  <c r="C12" i="102"/>
  <c r="D12" i="102"/>
  <c r="D12" i="101" s="1"/>
  <c r="E12" i="102"/>
  <c r="E12" i="101" s="1"/>
  <c r="H12" i="101"/>
  <c r="I12" i="101"/>
  <c r="B13" i="102"/>
  <c r="C13" i="102"/>
  <c r="D13" i="102"/>
  <c r="D13" i="101" s="1"/>
  <c r="E13" i="102"/>
  <c r="E13" i="101" s="1"/>
  <c r="H13" i="101"/>
  <c r="I13" i="101"/>
  <c r="B14" i="102"/>
  <c r="C14" i="102"/>
  <c r="D14" i="102"/>
  <c r="D14" i="101" s="1"/>
  <c r="E14" i="102"/>
  <c r="E14" i="101" s="1"/>
  <c r="H14" i="101"/>
  <c r="I14" i="101"/>
  <c r="B15" i="102"/>
  <c r="C15" i="102"/>
  <c r="D15" i="102"/>
  <c r="D15" i="101" s="1"/>
  <c r="E15" i="102"/>
  <c r="E15" i="101" s="1"/>
  <c r="H15" i="101"/>
  <c r="I15" i="101"/>
  <c r="B16" i="102"/>
  <c r="C16" i="102"/>
  <c r="D16" i="102"/>
  <c r="D16" i="101" s="1"/>
  <c r="E16" i="102"/>
  <c r="E16" i="101" s="1"/>
  <c r="H16" i="101"/>
  <c r="I16" i="101"/>
  <c r="B17" i="102"/>
  <c r="C17" i="102"/>
  <c r="D17" i="102"/>
  <c r="D17" i="101" s="1"/>
  <c r="E17" i="102"/>
  <c r="E17" i="101" s="1"/>
  <c r="H17" i="101"/>
  <c r="I17" i="101"/>
  <c r="B18" i="102"/>
  <c r="C18" i="102"/>
  <c r="D18" i="102"/>
  <c r="D18" i="101" s="1"/>
  <c r="E18" i="102"/>
  <c r="E18" i="101" s="1"/>
  <c r="H18" i="101"/>
  <c r="I18" i="101"/>
  <c r="B19" i="102"/>
  <c r="C19" i="102"/>
  <c r="D19" i="102"/>
  <c r="D19" i="101" s="1"/>
  <c r="E19" i="102"/>
  <c r="E19" i="101" s="1"/>
  <c r="H19" i="101"/>
  <c r="I19" i="101"/>
  <c r="B20" i="102"/>
  <c r="C20" i="102"/>
  <c r="D20" i="102"/>
  <c r="D20" i="101" s="1"/>
  <c r="E20" i="102"/>
  <c r="E20" i="101" s="1"/>
  <c r="H20" i="101"/>
  <c r="I20" i="101"/>
  <c r="B21" i="102"/>
  <c r="C21" i="102"/>
  <c r="D21" i="102"/>
  <c r="D21" i="101" s="1"/>
  <c r="E21" i="102"/>
  <c r="E21" i="101" s="1"/>
  <c r="H21" i="101"/>
  <c r="I21" i="101"/>
  <c r="B22" i="102"/>
  <c r="C22" i="102"/>
  <c r="D22" i="102"/>
  <c r="D22" i="101" s="1"/>
  <c r="E22" i="102"/>
  <c r="E22" i="101" s="1"/>
  <c r="H22" i="101"/>
  <c r="I22" i="101"/>
  <c r="B23" i="102"/>
  <c r="C23" i="102"/>
  <c r="D23" i="102"/>
  <c r="D23" i="101" s="1"/>
  <c r="E23" i="102"/>
  <c r="E23" i="101" s="1"/>
  <c r="H23" i="101"/>
  <c r="I23" i="101"/>
  <c r="B24" i="102"/>
  <c r="C24" i="102"/>
  <c r="D24" i="102"/>
  <c r="D24" i="101" s="1"/>
  <c r="E24" i="102"/>
  <c r="E24" i="101" s="1"/>
  <c r="H24" i="101"/>
  <c r="I24" i="101"/>
  <c r="B25" i="102"/>
  <c r="C25" i="102"/>
  <c r="D25" i="102"/>
  <c r="D25" i="101" s="1"/>
  <c r="E25" i="102"/>
  <c r="E25" i="101" s="1"/>
  <c r="H25" i="101"/>
  <c r="I25" i="101"/>
  <c r="B26" i="102"/>
  <c r="C26" i="102"/>
  <c r="D26" i="102"/>
  <c r="D26" i="101" s="1"/>
  <c r="E26" i="102"/>
  <c r="E26" i="101" s="1"/>
  <c r="H26" i="101"/>
  <c r="I26" i="101"/>
  <c r="B27" i="102"/>
  <c r="C27" i="102"/>
  <c r="D27" i="102"/>
  <c r="D27" i="101" s="1"/>
  <c r="E27" i="102"/>
  <c r="E27" i="101" s="1"/>
  <c r="H27" i="101"/>
  <c r="I27" i="101"/>
  <c r="B28" i="102"/>
  <c r="C28" i="102"/>
  <c r="D28" i="102"/>
  <c r="D28" i="101" s="1"/>
  <c r="E28" i="102"/>
  <c r="E28" i="101" s="1"/>
  <c r="H28" i="101"/>
  <c r="I28" i="101"/>
  <c r="B29" i="102"/>
  <c r="C29" i="102"/>
  <c r="D29" i="102"/>
  <c r="D29" i="101" s="1"/>
  <c r="E29" i="102"/>
  <c r="E29" i="101" s="1"/>
  <c r="H29" i="101"/>
  <c r="I29" i="101"/>
  <c r="B30" i="102"/>
  <c r="C30" i="102"/>
  <c r="D30" i="102"/>
  <c r="D30" i="101" s="1"/>
  <c r="E30" i="102"/>
  <c r="E30" i="101" s="1"/>
  <c r="H30" i="101"/>
  <c r="I30" i="101"/>
  <c r="B31" i="102"/>
  <c r="C31" i="102"/>
  <c r="D31" i="102"/>
  <c r="D31" i="101" s="1"/>
  <c r="E31" i="102"/>
  <c r="E31" i="101" s="1"/>
  <c r="H31" i="101"/>
  <c r="I31" i="101"/>
  <c r="B32" i="102"/>
  <c r="C32" i="102"/>
  <c r="D32" i="102"/>
  <c r="D32" i="101" s="1"/>
  <c r="E32" i="102"/>
  <c r="E32" i="101" s="1"/>
  <c r="H32" i="101"/>
  <c r="I32" i="101"/>
  <c r="B33" i="102"/>
  <c r="C33" i="102"/>
  <c r="D33" i="102"/>
  <c r="D33" i="101" s="1"/>
  <c r="E33" i="102"/>
  <c r="E33" i="101" s="1"/>
  <c r="H33" i="101"/>
  <c r="I33" i="101"/>
  <c r="B34" i="102"/>
  <c r="C34" i="102"/>
  <c r="D34" i="102"/>
  <c r="D34" i="101" s="1"/>
  <c r="E34" i="102"/>
  <c r="E34" i="101" s="1"/>
  <c r="H34" i="101"/>
  <c r="I34" i="101"/>
  <c r="B35" i="102"/>
  <c r="C35" i="102"/>
  <c r="D35" i="102"/>
  <c r="D35" i="101" s="1"/>
  <c r="E35" i="102"/>
  <c r="E35" i="101" s="1"/>
  <c r="H35" i="101"/>
  <c r="I35" i="101"/>
  <c r="B36" i="102"/>
  <c r="C36" i="102"/>
  <c r="D36" i="102"/>
  <c r="D36" i="101" s="1"/>
  <c r="E36" i="102"/>
  <c r="E36" i="101" s="1"/>
  <c r="H36" i="101"/>
  <c r="I36" i="101"/>
  <c r="B37" i="102"/>
  <c r="C37" i="102"/>
  <c r="D37" i="102"/>
  <c r="D37" i="101" s="1"/>
  <c r="E37" i="102"/>
  <c r="E37" i="101" s="1"/>
  <c r="H37" i="101"/>
  <c r="I37" i="101"/>
  <c r="B38" i="102"/>
  <c r="C38" i="102"/>
  <c r="D38" i="102"/>
  <c r="D38" i="101" s="1"/>
  <c r="E38" i="102"/>
  <c r="E38" i="101" s="1"/>
  <c r="H38" i="101"/>
  <c r="I38" i="101"/>
  <c r="B39" i="102"/>
  <c r="C39" i="102"/>
  <c r="C39" i="101" s="1"/>
  <c r="D39" i="102"/>
  <c r="D39" i="101" s="1"/>
  <c r="E39" i="102"/>
  <c r="E39" i="101" s="1"/>
  <c r="H39" i="101"/>
  <c r="I39" i="101"/>
  <c r="B40" i="102"/>
  <c r="C40" i="102"/>
  <c r="C40" i="101" s="1"/>
  <c r="D40" i="102"/>
  <c r="D40" i="101" s="1"/>
  <c r="E40" i="102"/>
  <c r="E40" i="101" s="1"/>
  <c r="H40" i="101"/>
  <c r="I40" i="101"/>
  <c r="B41" i="102"/>
  <c r="C41" i="102"/>
  <c r="D41" i="102"/>
  <c r="D41" i="101" s="1"/>
  <c r="E41" i="102"/>
  <c r="E41" i="101" s="1"/>
  <c r="H41" i="101"/>
  <c r="I41" i="101"/>
  <c r="B42" i="102"/>
  <c r="C42" i="102"/>
  <c r="C42" i="101" s="1"/>
  <c r="D42" i="102"/>
  <c r="D42" i="101" s="1"/>
  <c r="E42" i="102"/>
  <c r="E42" i="101" s="1"/>
  <c r="H42" i="101"/>
  <c r="I42" i="101"/>
  <c r="B43" i="102"/>
  <c r="C43" i="102"/>
  <c r="C43" i="101" s="1"/>
  <c r="D43" i="102"/>
  <c r="D43" i="101" s="1"/>
  <c r="E43" i="102"/>
  <c r="E43" i="101" s="1"/>
  <c r="H43" i="101"/>
  <c r="I43" i="101"/>
  <c r="B44" i="102"/>
  <c r="C44" i="102"/>
  <c r="C44" i="101" s="1"/>
  <c r="D44" i="102"/>
  <c r="D44" i="101" s="1"/>
  <c r="E44" i="102"/>
  <c r="E44" i="101" s="1"/>
  <c r="H44" i="101"/>
  <c r="I44" i="101"/>
  <c r="B45" i="102"/>
  <c r="C45" i="102"/>
  <c r="C45" i="101" s="1"/>
  <c r="D45" i="102"/>
  <c r="D45" i="101" s="1"/>
  <c r="E45" i="102"/>
  <c r="E45" i="101" s="1"/>
  <c r="H45" i="101"/>
  <c r="I45" i="101"/>
  <c r="B46" i="102"/>
  <c r="C46" i="102"/>
  <c r="C46" i="101" s="1"/>
  <c r="D46" i="102"/>
  <c r="D46" i="101" s="1"/>
  <c r="E46" i="102"/>
  <c r="E46" i="101" s="1"/>
  <c r="H46" i="101"/>
  <c r="I46" i="101"/>
  <c r="B47" i="102"/>
  <c r="C47" i="102"/>
  <c r="C47" i="101" s="1"/>
  <c r="D47" i="102"/>
  <c r="D47" i="101" s="1"/>
  <c r="E47" i="102"/>
  <c r="E47" i="101" s="1"/>
  <c r="H47" i="101"/>
  <c r="I47" i="101"/>
  <c r="B48" i="102"/>
  <c r="C48" i="102"/>
  <c r="C48" i="101" s="1"/>
  <c r="D48" i="102"/>
  <c r="D48" i="101" s="1"/>
  <c r="E48" i="102"/>
  <c r="E48" i="101" s="1"/>
  <c r="H48" i="101"/>
  <c r="I48" i="101"/>
  <c r="C7" i="102"/>
  <c r="D7" i="102"/>
  <c r="E7" i="102"/>
  <c r="H7" i="101"/>
  <c r="I7" i="101"/>
  <c r="B7" i="102"/>
  <c r="D2" i="101"/>
  <c r="A2" i="101"/>
  <c r="D2" i="102"/>
  <c r="A2" i="102"/>
  <c r="D2" i="97"/>
  <c r="A2" i="97"/>
  <c r="D2" i="100"/>
  <c r="A2" i="100"/>
  <c r="D2" i="99"/>
  <c r="A2" i="99"/>
  <c r="D2" i="98"/>
  <c r="A2" i="98"/>
  <c r="D2" i="96"/>
  <c r="A2" i="96"/>
  <c r="D2" i="95"/>
  <c r="A2" i="95"/>
  <c r="C1" i="84"/>
  <c r="B1" i="81"/>
  <c r="B8" i="93" l="1"/>
  <c r="B9" i="93"/>
  <c r="E2" i="96"/>
  <c r="E3" i="96" s="1"/>
  <c r="B74" i="93" s="1"/>
  <c r="E74" i="93" s="1"/>
  <c r="E2" i="97"/>
  <c r="E3" i="97" s="1"/>
  <c r="B93" i="93" s="1"/>
  <c r="E93" i="93" s="1"/>
  <c r="E2" i="98"/>
  <c r="E3" i="98" s="1"/>
  <c r="B81" i="93" s="1"/>
  <c r="E81" i="93" s="1"/>
  <c r="E2" i="99"/>
  <c r="E2" i="95"/>
  <c r="E2" i="100"/>
  <c r="I62" i="101"/>
  <c r="M37" i="102"/>
  <c r="N37" i="102"/>
  <c r="M33" i="102"/>
  <c r="N33" i="102"/>
  <c r="B25" i="101"/>
  <c r="M25" i="102"/>
  <c r="N25" i="102"/>
  <c r="B15" i="101"/>
  <c r="M15" i="102"/>
  <c r="N15" i="102"/>
  <c r="B13" i="101"/>
  <c r="M13" i="102"/>
  <c r="N13" i="102"/>
  <c r="B11" i="101"/>
  <c r="M11" i="102"/>
  <c r="N11" i="102"/>
  <c r="H62" i="101"/>
  <c r="N7" i="102"/>
  <c r="M7" i="102"/>
  <c r="C62" i="102"/>
  <c r="M47" i="102"/>
  <c r="N47" i="102"/>
  <c r="M45" i="102"/>
  <c r="N45" i="102"/>
  <c r="M43" i="102"/>
  <c r="N43" i="102"/>
  <c r="M41" i="102"/>
  <c r="N41" i="102"/>
  <c r="M39" i="102"/>
  <c r="N39" i="102"/>
  <c r="B35" i="101"/>
  <c r="M35" i="102"/>
  <c r="N35" i="102"/>
  <c r="B31" i="101"/>
  <c r="M31" i="102"/>
  <c r="N31" i="102"/>
  <c r="M29" i="102"/>
  <c r="N29" i="102"/>
  <c r="B27" i="101"/>
  <c r="M27" i="102"/>
  <c r="N27" i="102"/>
  <c r="B23" i="101"/>
  <c r="M23" i="102"/>
  <c r="N23" i="102"/>
  <c r="M21" i="102"/>
  <c r="N21" i="102"/>
  <c r="B19" i="101"/>
  <c r="M19" i="102"/>
  <c r="N19" i="102"/>
  <c r="E62" i="102"/>
  <c r="M48" i="102"/>
  <c r="N48" i="102"/>
  <c r="M46" i="102"/>
  <c r="N46" i="102"/>
  <c r="M44" i="102"/>
  <c r="N44" i="102"/>
  <c r="M42" i="102"/>
  <c r="N42" i="102"/>
  <c r="M40" i="102"/>
  <c r="N40" i="102"/>
  <c r="B38" i="101"/>
  <c r="M38" i="102"/>
  <c r="N38" i="102"/>
  <c r="B36" i="101"/>
  <c r="M36" i="102"/>
  <c r="N36" i="102"/>
  <c r="B34" i="101"/>
  <c r="M34" i="102"/>
  <c r="N34" i="102"/>
  <c r="B32" i="101"/>
  <c r="M32" i="102"/>
  <c r="N32" i="102"/>
  <c r="B30" i="101"/>
  <c r="M30" i="102"/>
  <c r="N30" i="102"/>
  <c r="B28" i="101"/>
  <c r="M28" i="102"/>
  <c r="N28" i="102"/>
  <c r="B26" i="101"/>
  <c r="M26" i="102"/>
  <c r="N26" i="102"/>
  <c r="B24" i="101"/>
  <c r="M24" i="102"/>
  <c r="N24" i="102"/>
  <c r="B22" i="101"/>
  <c r="M22" i="102"/>
  <c r="N22" i="102"/>
  <c r="B20" i="101"/>
  <c r="M20" i="102"/>
  <c r="N20" i="102"/>
  <c r="B14" i="101"/>
  <c r="M14" i="102"/>
  <c r="N14" i="102"/>
  <c r="B12" i="101"/>
  <c r="M12" i="102"/>
  <c r="N12" i="102"/>
  <c r="B10" i="101"/>
  <c r="M10" i="102"/>
  <c r="N10" i="102"/>
  <c r="C8" i="93"/>
  <c r="E8" i="93"/>
  <c r="N17" i="102"/>
  <c r="M17" i="102"/>
  <c r="D9" i="101"/>
  <c r="D62" i="102"/>
  <c r="M9" i="102"/>
  <c r="N9" i="102"/>
  <c r="B18" i="101"/>
  <c r="M18" i="102"/>
  <c r="N18" i="102"/>
  <c r="B10" i="93"/>
  <c r="B8" i="101"/>
  <c r="N8" i="102"/>
  <c r="M8" i="102"/>
  <c r="B16" i="101"/>
  <c r="M16" i="102"/>
  <c r="N16" i="102"/>
  <c r="M62" i="79"/>
  <c r="N62" i="79"/>
  <c r="D7" i="101"/>
  <c r="B7" i="101"/>
  <c r="B62" i="102"/>
  <c r="B48" i="101"/>
  <c r="B46" i="101"/>
  <c r="B40" i="101"/>
  <c r="B47" i="101"/>
  <c r="B45" i="101"/>
  <c r="B43" i="101"/>
  <c r="B41" i="101"/>
  <c r="B39" i="101"/>
  <c r="B44" i="101"/>
  <c r="B42" i="101"/>
  <c r="C7" i="101"/>
  <c r="C37" i="101"/>
  <c r="C35" i="101"/>
  <c r="C33" i="101"/>
  <c r="C31" i="101"/>
  <c r="C29" i="101"/>
  <c r="C27" i="101"/>
  <c r="C23" i="101"/>
  <c r="C21" i="101"/>
  <c r="C19" i="101"/>
  <c r="C17" i="101"/>
  <c r="C15" i="101"/>
  <c r="C13" i="101"/>
  <c r="C11" i="101"/>
  <c r="C38" i="101"/>
  <c r="C36" i="101"/>
  <c r="C34" i="101"/>
  <c r="C32" i="101"/>
  <c r="C30" i="101"/>
  <c r="C28" i="101"/>
  <c r="C26" i="101"/>
  <c r="C24" i="101"/>
  <c r="C22" i="101"/>
  <c r="C20" i="101"/>
  <c r="C18" i="101"/>
  <c r="C16" i="101"/>
  <c r="C14" i="101"/>
  <c r="C12" i="101"/>
  <c r="C10" i="101"/>
  <c r="C8" i="101"/>
  <c r="G47" i="101"/>
  <c r="G39" i="101"/>
  <c r="G43" i="101"/>
  <c r="G45" i="101"/>
  <c r="G41" i="101"/>
  <c r="G48" i="101"/>
  <c r="G46" i="101"/>
  <c r="G44" i="101"/>
  <c r="G42" i="101"/>
  <c r="G40" i="101"/>
  <c r="G32" i="101"/>
  <c r="F31" i="101"/>
  <c r="G28" i="101"/>
  <c r="F27" i="101"/>
  <c r="F25" i="101"/>
  <c r="G24" i="101"/>
  <c r="F19" i="101"/>
  <c r="G18" i="101"/>
  <c r="G12" i="101"/>
  <c r="F39" i="101"/>
  <c r="G38" i="101"/>
  <c r="F37" i="101"/>
  <c r="G36" i="101"/>
  <c r="F35" i="101"/>
  <c r="G34" i="101"/>
  <c r="F33" i="101"/>
  <c r="G30" i="101"/>
  <c r="F29" i="101"/>
  <c r="G26" i="101"/>
  <c r="F23" i="101"/>
  <c r="G22" i="101"/>
  <c r="F21" i="101"/>
  <c r="G20" i="101"/>
  <c r="F17" i="101"/>
  <c r="G16" i="101"/>
  <c r="F15" i="101"/>
  <c r="G14" i="101"/>
  <c r="F13" i="101"/>
  <c r="F11" i="101"/>
  <c r="G10" i="101"/>
  <c r="F9" i="101"/>
  <c r="G8" i="101"/>
  <c r="F45" i="101"/>
  <c r="F41" i="101"/>
  <c r="G7" i="101"/>
  <c r="C41" i="101"/>
  <c r="F47" i="101"/>
  <c r="F43" i="101"/>
  <c r="F48" i="101"/>
  <c r="F46" i="101"/>
  <c r="F44" i="101"/>
  <c r="F42" i="101"/>
  <c r="F40" i="101"/>
  <c r="F38" i="101"/>
  <c r="G37" i="101"/>
  <c r="F36" i="101"/>
  <c r="G35" i="101"/>
  <c r="F34" i="101"/>
  <c r="G33" i="101"/>
  <c r="F32" i="101"/>
  <c r="G31" i="101"/>
  <c r="F30" i="101"/>
  <c r="G29" i="101"/>
  <c r="F28" i="101"/>
  <c r="G27" i="101"/>
  <c r="F26" i="101"/>
  <c r="G25" i="101"/>
  <c r="F24" i="101"/>
  <c r="G23" i="101"/>
  <c r="F22" i="101"/>
  <c r="G21" i="101"/>
  <c r="F20" i="101"/>
  <c r="G19" i="101"/>
  <c r="F18" i="101"/>
  <c r="G17" i="101"/>
  <c r="F16" i="101"/>
  <c r="G15" i="101"/>
  <c r="F14" i="101"/>
  <c r="G13" i="101"/>
  <c r="F12" i="101"/>
  <c r="G11" i="101"/>
  <c r="F10" i="101"/>
  <c r="G9" i="101"/>
  <c r="F8" i="101"/>
  <c r="F7" i="101"/>
  <c r="E7" i="101"/>
  <c r="E62" i="101" s="1"/>
  <c r="B37" i="101"/>
  <c r="B33" i="101"/>
  <c r="B29" i="101"/>
  <c r="C25" i="101"/>
  <c r="C9" i="101"/>
  <c r="B21" i="101"/>
  <c r="B17" i="101"/>
  <c r="D2" i="93"/>
  <c r="D75" i="93" s="1"/>
  <c r="E3" i="99" l="1"/>
  <c r="B85" i="93" s="1"/>
  <c r="E85" i="93" s="1"/>
  <c r="E3" i="100"/>
  <c r="B89" i="93" s="1"/>
  <c r="E89" i="93" s="1"/>
  <c r="E3" i="95"/>
  <c r="B58" i="93" s="1"/>
  <c r="E58" i="93" s="1"/>
  <c r="F62" i="101"/>
  <c r="E75" i="93"/>
  <c r="C75" i="93"/>
  <c r="I3" i="93" s="1"/>
  <c r="D1" i="96" s="1"/>
  <c r="K29" i="101"/>
  <c r="J29" i="101"/>
  <c r="J44" i="101"/>
  <c r="K44" i="101"/>
  <c r="K45" i="101"/>
  <c r="J45" i="101"/>
  <c r="J48" i="101"/>
  <c r="K48" i="101"/>
  <c r="K14" i="101"/>
  <c r="J14" i="101"/>
  <c r="J34" i="101"/>
  <c r="K34" i="101"/>
  <c r="J19" i="101"/>
  <c r="K19" i="101"/>
  <c r="J39" i="101"/>
  <c r="K39" i="101"/>
  <c r="J47" i="101"/>
  <c r="K47" i="101"/>
  <c r="J12" i="101"/>
  <c r="K12" i="101"/>
  <c r="J32" i="101"/>
  <c r="K32" i="101"/>
  <c r="J31" i="101"/>
  <c r="K31" i="101"/>
  <c r="J11" i="101"/>
  <c r="K11" i="101"/>
  <c r="K37" i="101"/>
  <c r="J37" i="101"/>
  <c r="C62" i="101"/>
  <c r="K41" i="101"/>
  <c r="J41" i="101"/>
  <c r="J40" i="101"/>
  <c r="K40" i="101"/>
  <c r="K7" i="101"/>
  <c r="J7" i="101"/>
  <c r="J10" i="101"/>
  <c r="K10" i="101"/>
  <c r="J22" i="101"/>
  <c r="K22" i="101"/>
  <c r="J30" i="101"/>
  <c r="K30" i="101"/>
  <c r="J38" i="101"/>
  <c r="K38" i="101"/>
  <c r="K25" i="101"/>
  <c r="J25" i="101"/>
  <c r="G62" i="101"/>
  <c r="J26" i="101"/>
  <c r="K26" i="101"/>
  <c r="J27" i="101"/>
  <c r="K27" i="101"/>
  <c r="J35" i="101"/>
  <c r="K35" i="101"/>
  <c r="J13" i="101"/>
  <c r="K13" i="101"/>
  <c r="K21" i="101"/>
  <c r="J21" i="101"/>
  <c r="K33" i="101"/>
  <c r="J33" i="101"/>
  <c r="J24" i="101"/>
  <c r="K24" i="101"/>
  <c r="J23" i="101"/>
  <c r="K23" i="101"/>
  <c r="J42" i="101"/>
  <c r="K42" i="101"/>
  <c r="J43" i="101"/>
  <c r="K43" i="101"/>
  <c r="J46" i="101"/>
  <c r="K46" i="101"/>
  <c r="J20" i="101"/>
  <c r="K20" i="101"/>
  <c r="J28" i="101"/>
  <c r="K28" i="101"/>
  <c r="J36" i="101"/>
  <c r="K36" i="101"/>
  <c r="J15" i="101"/>
  <c r="K15" i="101"/>
  <c r="E10" i="93"/>
  <c r="C10" i="93"/>
  <c r="K17" i="101"/>
  <c r="J17" i="101"/>
  <c r="D9" i="93"/>
  <c r="C9" i="93" s="1"/>
  <c r="N62" i="102"/>
  <c r="J9" i="101"/>
  <c r="K9" i="101"/>
  <c r="D62" i="101"/>
  <c r="K18" i="101"/>
  <c r="J18" i="101"/>
  <c r="M62" i="102"/>
  <c r="K8" i="101"/>
  <c r="J8" i="101"/>
  <c r="K16" i="101"/>
  <c r="J16" i="101"/>
  <c r="H1" i="83"/>
  <c r="B62" i="101"/>
  <c r="C67" i="93"/>
  <c r="B40" i="93"/>
  <c r="C37" i="93"/>
  <c r="C16" i="93"/>
  <c r="E9" i="93" l="1"/>
  <c r="K62" i="101"/>
  <c r="J62" i="101"/>
  <c r="E21" i="93"/>
  <c r="E39" i="93"/>
  <c r="E70" i="93"/>
  <c r="C70" i="93"/>
  <c r="F3" i="93" s="1"/>
  <c r="D1" i="94" s="1"/>
  <c r="C39" i="93"/>
  <c r="C21" i="93"/>
  <c r="F2" i="93" s="1"/>
  <c r="B1" i="80" s="1"/>
  <c r="O2" i="93" l="1"/>
  <c r="B1" i="82" s="1"/>
  <c r="D1" i="101"/>
  <c r="D2" i="82"/>
  <c r="D4" i="81"/>
  <c r="E4" i="81" s="1"/>
  <c r="E5" i="81" s="1"/>
  <c r="D2" i="81"/>
  <c r="D4" i="80"/>
  <c r="E4" i="80" s="1"/>
  <c r="D2" i="94"/>
  <c r="A2" i="94"/>
  <c r="D2" i="83"/>
  <c r="D2" i="84"/>
  <c r="A2" i="84"/>
  <c r="D2" i="80"/>
  <c r="D2" i="79"/>
  <c r="E2" i="79" s="1"/>
  <c r="B71" i="79" s="1"/>
  <c r="C27" i="61"/>
  <c r="D27" i="61"/>
  <c r="E94" i="10"/>
  <c r="F24" i="61"/>
  <c r="E24" i="61"/>
  <c r="B24" i="61"/>
  <c r="B32" i="61"/>
  <c r="D29" i="61"/>
  <c r="D28" i="61"/>
  <c r="D31" i="61"/>
  <c r="D30" i="61"/>
  <c r="D23" i="61"/>
  <c r="B94" i="10"/>
  <c r="D94" i="10"/>
  <c r="D25" i="61"/>
  <c r="D22" i="61"/>
  <c r="C26" i="61"/>
  <c r="C23" i="61"/>
  <c r="C25" i="61"/>
  <c r="C22" i="61"/>
  <c r="C28" i="61"/>
  <c r="C32" i="61" s="1"/>
  <c r="C30" i="61"/>
  <c r="C31" i="61"/>
  <c r="C29" i="61"/>
  <c r="D21" i="61"/>
  <c r="D24" i="61" s="1"/>
  <c r="D26" i="61"/>
  <c r="I24" i="61"/>
  <c r="C21" i="61"/>
  <c r="C24" i="61"/>
  <c r="L32" i="61"/>
  <c r="K32" i="61"/>
  <c r="H24" i="61"/>
  <c r="H32" i="61" s="1"/>
  <c r="E32" i="61"/>
  <c r="F32" i="61"/>
  <c r="J32" i="61"/>
  <c r="I32" i="61"/>
  <c r="G24" i="61"/>
  <c r="G32" i="61" s="1"/>
  <c r="D32" i="61"/>
  <c r="E2" i="84" l="1"/>
  <c r="E2" i="94"/>
  <c r="E3" i="94" s="1"/>
  <c r="B67" i="93" s="1"/>
  <c r="E67" i="93" s="1"/>
  <c r="B12" i="93"/>
  <c r="B13" i="93"/>
  <c r="E5" i="80"/>
  <c r="B34" i="93" s="1"/>
  <c r="E34" i="93" s="1"/>
  <c r="E2" i="81"/>
  <c r="E3" i="81" s="1"/>
  <c r="F94" i="10"/>
  <c r="E2" i="80"/>
  <c r="E2" i="82"/>
  <c r="E3" i="82" s="1"/>
  <c r="B37" i="93" s="1"/>
  <c r="E37" i="93" s="1"/>
  <c r="E3" i="79"/>
  <c r="E3" i="84" l="1"/>
  <c r="B43" i="93" s="1"/>
  <c r="E43" i="93" s="1"/>
  <c r="L20" i="103"/>
  <c r="L18" i="103"/>
  <c r="E3" i="80"/>
  <c r="B16" i="93" s="1"/>
  <c r="E16" i="93" s="1"/>
  <c r="J70" i="81"/>
  <c r="L16" i="103"/>
  <c r="J68" i="80"/>
  <c r="L14" i="103"/>
  <c r="B72" i="81"/>
  <c r="B72" i="80"/>
  <c r="B25" i="93"/>
  <c r="E25" i="93" s="1"/>
  <c r="E5" i="102"/>
  <c r="E4" i="102"/>
  <c r="B7" i="93"/>
  <c r="E7" i="93" s="1"/>
  <c r="E2" i="102"/>
  <c r="G94" i="10"/>
  <c r="E12" i="93"/>
  <c r="C12" i="93"/>
  <c r="E2" i="101" l="1"/>
  <c r="E3" i="102"/>
  <c r="E3" i="101" s="1"/>
  <c r="C7" i="93"/>
  <c r="C2" i="93" s="1"/>
  <c r="H94" i="10"/>
  <c r="C1" i="93" l="1"/>
  <c r="B1" i="79"/>
  <c r="I94" i="10"/>
  <c r="J94" i="10" l="1"/>
  <c r="K94" i="10" l="1"/>
  <c r="L94" i="10" l="1"/>
  <c r="M94" i="10" l="1"/>
  <c r="N94" i="10" l="1"/>
  <c r="O94" i="10" l="1"/>
  <c r="P94" i="10"/>
</calcChain>
</file>

<file path=xl/comments1.xml><?xml version="1.0" encoding="utf-8"?>
<comments xmlns="http://schemas.openxmlformats.org/spreadsheetml/2006/main">
  <authors>
    <author>Velasquez, Angela</author>
    <author>Flood, Michelle L</author>
  </authors>
  <commentList>
    <comment ref="H4" authorId="0" shapeId="0">
      <text>
        <r>
          <rPr>
            <b/>
            <sz val="9"/>
            <color indexed="81"/>
            <rFont val="Tahoma"/>
            <family val="2"/>
          </rPr>
          <t>Velasquez, Angela:</t>
        </r>
        <r>
          <rPr>
            <sz val="9"/>
            <color indexed="81"/>
            <rFont val="Tahoma"/>
            <family val="2"/>
          </rPr>
          <t xml:space="preserve">
Added $70,206 in 2021 Carryover</t>
        </r>
      </text>
    </comment>
    <comment ref="D5" authorId="1" shapeId="0">
      <text>
        <r>
          <rPr>
            <b/>
            <sz val="9"/>
            <color indexed="81"/>
            <rFont val="Tahoma"/>
            <family val="2"/>
          </rPr>
          <t>Flood, Michelle L:</t>
        </r>
        <r>
          <rPr>
            <sz val="9"/>
            <color indexed="81"/>
            <rFont val="Tahoma"/>
            <family val="2"/>
          </rPr>
          <t xml:space="preserve">
includes the III-B legal services set aside for GWAAR and Milwaukee</t>
        </r>
      </text>
    </comment>
  </commentList>
</comments>
</file>

<file path=xl/comments10.xml><?xml version="1.0" encoding="utf-8"?>
<comments xmlns="http://schemas.openxmlformats.org/spreadsheetml/2006/main">
  <authors>
    <author>tc={E987A363-6449-45E0-898B-095A78107C68}</author>
    <author>tc={57A516AC-E5DA-455A-BB2F-5F68D093FA76}</author>
    <author>tc={40B8AAC4-0900-4CA6-A5E0-6F9ADFB08AFB}</author>
    <author>tc={1A99C357-5BD5-44F6-9F4C-4300DC74DF46}</author>
    <author>tc={1226A5BC-9BD5-40FA-ABE3-7AA0CE80A6FE}</author>
    <author>tc={FD6CFB20-149D-45B9-B5AE-7BD8FC741646}</author>
    <author>tc={E912BCAB-D843-4438-B062-4ACA542A3DFF}</author>
    <author>tc={0971EB47-D5BE-4097-BE27-E14E73B42C16}</author>
    <author>tc={82C53CF2-34CC-40A3-B225-91B50DC347C8}</author>
    <author>tc={F312068B-D1C0-44D9-B4DA-C2EEDD205271}</author>
  </authors>
  <commentList>
    <comment ref="B6"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OAA Allocations
(III-B, III-C1, III-C2, III-D, III-E)</t>
        </r>
      </text>
    </comment>
    <comment ref="D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County Tax Levy
Tribal Funds
Basic County Allocation
Community Aids
Provider Cash Match
Report excess above limit.</t>
        </r>
      </text>
    </comment>
    <comment ref="E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Vendor/Provider In-Kind Match
Value of Volunteer Time
Value of products or goods donated
Value of services donated</t>
        </r>
      </text>
    </comment>
    <comment ref="H6"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ACL Grants
Federal Drawdown of Medicaid Dollars (for EBS, I&amp;A)</t>
        </r>
      </text>
    </comment>
    <comment ref="I6"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State Elderly Benefit Services (EBS)</t>
        </r>
      </text>
    </comment>
    <comment ref="J6" authorId="5"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ADRC State non-match GPR (for EBS, I&amp;A, HDM assessments)
BADR Nutrition Program Revitalization Grants**
State grants supporting high level EB programs**</t>
        </r>
      </text>
    </comment>
    <comment ref="K6" authorId="6"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Grants from Local (not Federal or State) Organizations
Municipal/City Funds</t>
        </r>
      </text>
    </comment>
    <comment ref="L6" authorId="7"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r>
      </text>
    </comment>
    <comment ref="M6" authorId="8"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Other Federal Expenses, Other State Expenses, Other Local Expenses, Prior Year Program Income Expenses and Current Year Program Income Expenses.</t>
        </r>
      </text>
    </comment>
    <comment ref="N6" authorId="9"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In-Kind Expenses, Other Federal Expenses, Other State Expenses, Other Local Expenses, Prior Year Program Income Expenses and Current Year Program Income Expenses.</t>
        </r>
      </text>
    </comment>
  </commentList>
</comments>
</file>

<file path=xl/comments11.xml><?xml version="1.0" encoding="utf-8"?>
<comments xmlns="http://schemas.openxmlformats.org/spreadsheetml/2006/main">
  <authors>
    <author>tc={2D213102-D0EF-4C29-BE72-F6CE546C7387}</author>
    <author>tc={41990631-CAF1-4B9F-91C6-336F9F6966FB}</author>
    <author>tc={DBF5F912-3A3A-4061-B887-75E6C32FF957}</author>
    <author>tc={50EEE710-0172-4F53-9634-20DF56C43EE7}</author>
    <author>tc={DA572B60-E3D5-43D0-AF9E-F45BF56F0707}</author>
    <author>tc={03B8342D-4504-416B-BE34-83198F1D12A9}</author>
    <author>tc={995B9647-E7B8-44CA-9570-A58CCE398A46}</author>
    <author>tc={623D49A0-3483-44BE-B298-CC6DAD21FF84}</author>
    <author>tc={7DAA73A6-0898-4E7E-B88D-094CFD9786CA}</author>
    <author>tc={FC19C5CC-7936-4375-8F66-76EC0080EF73}</author>
  </authors>
  <commentList>
    <comment ref="B6"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OAA Allocations
(III-B, III-C1, III-C2, III-D, III-E)</t>
        </r>
      </text>
    </comment>
    <comment ref="D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County Tax Levy
Tribal Funds
Basic County Allocation
Community Aids
Provider Cash Match
Report excess above limit.</t>
        </r>
      </text>
    </comment>
    <comment ref="E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Vendor/Provider In-Kind Match
Value of Volunteer Time
Value of products or goods donated
Value of services donated</t>
        </r>
      </text>
    </comment>
    <comment ref="H6"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ACL Grants
Federal Drawdown of Medicaid Dollars (for EBS, I&amp;A)</t>
        </r>
      </text>
    </comment>
    <comment ref="I6"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SPAP (State Pharmaceutical Assistance Program)</t>
        </r>
      </text>
    </comment>
    <comment ref="J6" authorId="5"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ADRC State non-match GPR (for EBS, I&amp;A, HDM assessments)
BADR Nutrition Program Revitalization Grants**
State grants supporting high level EB programs**</t>
        </r>
      </text>
    </comment>
    <comment ref="K6" authorId="6"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Grants from Local (not Federal or State) Organizations
Municipal/City Funds</t>
        </r>
      </text>
    </comment>
    <comment ref="L6" authorId="7"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r>
      </text>
    </comment>
    <comment ref="M6" authorId="8"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Other Federal Expenses, Other State Expenses, Other Local Expenses, Prior Year Program Income Expenses and Current Year Program Income Expenses.</t>
        </r>
      </text>
    </comment>
    <comment ref="N6" authorId="9"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In-Kind Expenses, Other Federal Expenses, Other State Expenses, Other Local Expenses, Prior Year Program Income Expenses and Current Year Program Income Expenses.</t>
        </r>
      </text>
    </comment>
  </commentList>
</comments>
</file>

<file path=xl/comments12.xml><?xml version="1.0" encoding="utf-8"?>
<comments xmlns="http://schemas.openxmlformats.org/spreadsheetml/2006/main">
  <authors>
    <author>tc={18B26F01-F755-4774-96F1-5607B81AE07F}</author>
    <author>tc={0027F389-81E1-4C9D-B161-2EE1ED2E1865}</author>
    <author>tc={5D8705BB-9E8E-4FA6-9F45-D5707852F57D}</author>
    <author>tc={FCEA6D2B-30F2-47E8-8560-2A349BCF2AC4}</author>
    <author>tc={BC9F7761-D38B-440D-BE25-1C36D3A48ECA}</author>
    <author>tc={467B9078-F942-4557-9245-490AA90DFD1B}</author>
    <author>tc={3A7B2779-AB45-4157-9B99-9D4E4E8D1F31}</author>
    <author>tc={285237C8-E92A-4A64-A7E5-B688D746B942}</author>
    <author>tc={BCFF03FC-EF57-4590-9629-E2DDD931C243}</author>
    <author>tc={454CCD0B-DE03-456D-A813-65F6B6444C7C}</author>
  </authors>
  <commentList>
    <comment ref="B6"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OAA Allocations
(III-B, III-C1, III-C2, III-D, III-E)</t>
        </r>
      </text>
    </comment>
    <comment ref="D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County Tax Levy
Tribal Funds
Basic County Allocation
Community Aids
Provider Cash Match
Report excess above limit.</t>
        </r>
      </text>
    </comment>
    <comment ref="E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Vendor/Provider In-Kind Match
Value of Volunteer Time
Value of products or goods donated
Value of services donated</t>
        </r>
      </text>
    </comment>
    <comment ref="G6"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SHIP (State Health Insurance Assistance Program)</t>
        </r>
      </text>
    </comment>
    <comment ref="H6"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ACL Grants
Federal Drawdown of Medicaid Dollars (for EBS, I&amp;A)</t>
        </r>
      </text>
    </comment>
    <comment ref="J6" authorId="5"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ADRC State non-match GPR (for EBS, I&amp;A, HDM assessments)
BADR Nutrition Program Revitalization Grants**
State grants supporting high level EB programs**</t>
        </r>
      </text>
    </comment>
    <comment ref="K6" authorId="6"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Grants from Local (not Federal or State) Organizations
Municipal/City Funds</t>
        </r>
      </text>
    </comment>
    <comment ref="L6" authorId="7"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r>
      </text>
    </comment>
    <comment ref="M6" authorId="8"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Other Federal Expenses, Other State Expenses, Other Local Expenses, Prior Year Program Income Expenses and Current Year Program Income Expenses.</t>
        </r>
      </text>
    </comment>
    <comment ref="N6" authorId="9"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In-Kind Expenses, Other Federal Expenses, Other State Expenses, Other Local Expenses, Prior Year Program Income Expenses and Current Year Program Income Expenses.</t>
        </r>
      </text>
    </comment>
  </commentList>
</comments>
</file>

<file path=xl/comments13.xml><?xml version="1.0" encoding="utf-8"?>
<comments xmlns="http://schemas.openxmlformats.org/spreadsheetml/2006/main">
  <authors>
    <author>tc={DCA1A117-DFFF-43A8-AD7B-B081678E4E3E}</author>
    <author>tc={68F6ADF9-EBEC-4CE0-85CE-85581A6D355E}</author>
    <author>tc={35BD18CC-8735-49AF-9B59-E8E4817888C0}</author>
    <author>tc={1522B201-EB0E-4B57-AA2E-6DBA72BE7761}</author>
    <author>tc={F0EC77D1-9F9B-4DDA-9CF8-33D89970699F}</author>
    <author>tc={9B88D22E-E00D-4FA3-B9D7-3DF931A252C8}</author>
    <author>tc={30FEC4BB-11EA-4D9E-A900-EB348CBF4C72}</author>
    <author>tc={C15078D4-0287-428C-88E7-2D3E5AF8FBAA}</author>
    <author>tc={B62E70F3-89F3-4011-B946-F23CA81AF702}</author>
    <author>tc={42BB9DD8-382F-4FF4-9032-3C1E23C5523F}</author>
  </authors>
  <commentList>
    <comment ref="B6"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OAA Allocations
(III-B, III-C1, III-C2, III-D, III-E)</t>
        </r>
      </text>
    </comment>
    <comment ref="D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County Tax Levy
Tribal Funds
Basic County Allocation
Community Aids
Provider Cash Match
Report excess above limit.</t>
        </r>
      </text>
    </comment>
    <comment ref="E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Vendor/Provider In-Kind Match
Value of Volunteer Time
Value of products or goods donated
Value of services donated</t>
        </r>
      </text>
    </comment>
    <comment ref="G6"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MIPPA (Medicare Improvements for Patients and Providers Act)</t>
        </r>
      </text>
    </comment>
    <comment ref="H6"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ACL Grants
Federal Drawdown of Medicaid Dollars (for EBS, I&amp;A)</t>
        </r>
      </text>
    </comment>
    <comment ref="J6" authorId="5"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ADRC State non-match GPR (for EBS, I&amp;A, HDM assessments)
BADR Nutrition Program Revitalization Grants**
State grants supporting high level EB programs**</t>
        </r>
      </text>
    </comment>
    <comment ref="K6" authorId="6"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Grants from Local (not Federal or State) Organizations
Municipal/City Funds</t>
        </r>
      </text>
    </comment>
    <comment ref="L6" authorId="7"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r>
      </text>
    </comment>
    <comment ref="M6" authorId="8"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Other Federal Expenses, Other State Expenses, Other Local Expenses, Prior Year Program Income Expenses and Current Year Program Income Expenses.</t>
        </r>
      </text>
    </comment>
    <comment ref="N6" authorId="9"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In-Kind Expenses, Other Federal Expenses, Other State Expenses, Other Local Expenses, Prior Year Program Income Expenses and Current Year Program Income Expenses.</t>
        </r>
      </text>
    </comment>
  </commentList>
</comments>
</file>

<file path=xl/comments14.xml><?xml version="1.0" encoding="utf-8"?>
<comments xmlns="http://schemas.openxmlformats.org/spreadsheetml/2006/main">
  <authors>
    <author>tc={81740CF4-9720-43D1-A96D-048C08C58CE0}</author>
    <author>tc={29058148-9E23-4258-8AAC-91AECE0F0A77}</author>
    <author>tc={B41C276C-D057-4B24-9A0C-74B92F411204}</author>
    <author>tc={BFFB18B1-2EF0-4E88-AA8B-2F50543913A3}</author>
    <author>tc={4A15C0CF-1F4E-4BFD-9671-1AD967DC003D}</author>
    <author>tc={EFAC0D5C-66B3-4F66-8916-48C6DB37060C}</author>
    <author>tc={E7E2A591-14D1-422B-BEB3-E9AA5D8C5B71}</author>
    <author>tc={435CB430-141C-4E86-81A2-D8F227D85A6E}</author>
    <author>tc={25DE1E7C-B5B0-4065-A597-F5D90DF1A1A4}</author>
    <author>tc={57AD226E-77C4-42F1-96C5-41A429B344CC}</author>
  </authors>
  <commentList>
    <comment ref="B6"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OAA Allocations
(III-B, III-C1, III-C2, III-D, III-E)</t>
        </r>
      </text>
    </comment>
    <comment ref="D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County Tax Levy
Tribal Funds
Basic County Allocation
Community Aids
Provider Cash Match
Report excess above limit.</t>
        </r>
      </text>
    </comment>
    <comment ref="E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Vendor/Provider In-Kind Match
Value of Volunteer Time
Value of products or goods donated
Value of services donated</t>
        </r>
      </text>
    </comment>
    <comment ref="H6"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ACL Grants
Federal Drawdown of Medicaid Dollars (for EBS, I&amp;A)</t>
        </r>
      </text>
    </comment>
    <comment ref="I6"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State Elder Abuse Services (EAS)</t>
        </r>
      </text>
    </comment>
    <comment ref="J6" authorId="5"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ADRC State non-match GPR (for EBS, I&amp;A, HDM assessments)
BADR Nutrition Program Revitalization Grants**
State grants supporting high level EB programs**</t>
        </r>
      </text>
    </comment>
    <comment ref="K6" authorId="6"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Grants from Local (not Federal or State) Organizations
Municipal/City Funds</t>
        </r>
      </text>
    </comment>
    <comment ref="L6" authorId="7"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r>
      </text>
    </comment>
    <comment ref="M6" authorId="8"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Other Federal Expenses, Other State Expenses, Other Local Expenses, Prior Year Program Income Expenses and Current Year Program Income Expenses.</t>
        </r>
      </text>
    </comment>
    <comment ref="N6" authorId="9"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In-Kind Expenses, Other Federal Expenses, Other State Expenses, Other Local Expenses, Prior Year Program Income Expenses and Current Year Program Income Expenses.</t>
        </r>
      </text>
    </comment>
  </commentList>
</comments>
</file>

<file path=xl/comments15.xml><?xml version="1.0" encoding="utf-8"?>
<comments xmlns="http://schemas.openxmlformats.org/spreadsheetml/2006/main">
  <authors>
    <author>tc={2BCB101A-5789-46EC-85D0-FB61767F1B82}</author>
    <author>tc={D42E3FEF-1032-467A-99D8-D666A98D5BD0}</author>
    <author>tc={27F9625F-95A1-4A3E-A673-881C93800970}</author>
    <author>tc={8578B170-3ABC-4E57-BCB5-5AA930C3E5E8}</author>
    <author>tc={1EB18356-741D-4FEE-88D1-75CFA232C053}</author>
    <author>tc={9591C6B9-7F38-475E-971C-2A55AD21EFF0}</author>
    <author>tc={B9832917-9E8E-492F-B7E8-EBFEBF334577}</author>
    <author>tc={72ADF0BF-9117-412E-8730-8678A998A27D}</author>
    <author>tc={5DED7190-4E9B-4CB8-8CF5-DB97FC4B0427}</author>
    <author>tc={C0AAD8EE-1688-4047-AF75-D5F7904C3A1C}</author>
    <author>tc={D73B32B0-BC66-40D0-9602-0FF11A977FC6}</author>
    <author>tc={B7259B4A-4EF8-4F1D-9139-5688B2E152C6}</author>
    <author>tc={E1D15C61-0278-41FF-AEBC-AAD4269C472F}</author>
  </authors>
  <commentList>
    <comment ref="B6"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OAA Allocations
(III-B, III-C1, III-C2, III-D, III-E)</t>
        </r>
      </text>
    </comment>
    <comment ref="C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Title III NSIP - Nutrition Services Incentive Program</t>
        </r>
      </text>
    </comment>
    <comment ref="D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County Tax Levy
Tribal Funds
Basic County Allocation
Community Aids
Provider Cash Match
Report excess above limit.</t>
        </r>
      </text>
    </comment>
    <comment ref="E6"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Vendor/Provider In-Kind Match
Value of Volunteer Time
Value of products or goods donated
Value of services donated</t>
        </r>
      </text>
    </comment>
    <comment ref="F6"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AFCSP funds used as Cash Match for the NFCSP program.</t>
        </r>
      </text>
    </comment>
    <comment ref="G6" authorId="5"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SHIP (State Health Insurance Assistance Program)
MIPPA (Medicare Improvements for Patients and Providers Act)</t>
        </r>
      </text>
    </comment>
    <comment ref="H6" authorId="6"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ACL Grants
Federal Drawdown of Medicaid Dollars (for EBS, I&amp;A)</t>
        </r>
      </text>
    </comment>
    <comment ref="I6" authorId="7"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State AFCSP (Alzheimer's Family and Caregiver Support Program)
State SSCS (State Senior Community Services)
State Elderly Benefit Services (EBS)
SPAP (State Pharmaceutical Assistance Program)
State Elder Abuse Services (EAS)</t>
        </r>
      </text>
    </comment>
    <comment ref="J6" authorId="8"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ADRC State non-match GPR (for EBS, I&amp;A, HDM assessments)
BADR Nutrition Program Revitalization Grants**
State grants supporting high level EB programs**</t>
        </r>
      </text>
    </comment>
    <comment ref="K6" authorId="9"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Grants from Local (not Federal or State) Organizations
Municipal/City Funds</t>
        </r>
      </text>
    </comment>
    <comment ref="L6" authorId="1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r>
      </text>
    </comment>
    <comment ref="M6" authorId="1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Other Federal Expenses, Other State Expenses, Other Local Expenses, Prior Year Program Income Expenses and Current Year Program Income Expenses.</t>
        </r>
      </text>
    </comment>
    <comment ref="N6" authorId="1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In-Kind Expenses, Other Federal Expenses, Other State Expenses, Other Local Expenses, Prior Year Program Income Expenses and Current Year Program Income Expenses.</t>
        </r>
      </text>
    </comment>
  </commentList>
</comments>
</file>

<file path=xl/comments16.xml><?xml version="1.0" encoding="utf-8"?>
<comments xmlns="http://schemas.openxmlformats.org/spreadsheetml/2006/main">
  <authors>
    <author>tc={C44E0971-3F75-4690-ADF6-CB4C215998D6}</author>
    <author>tc={4EABD02A-136A-4C67-A1C7-DB6EC8EBF7C6}</author>
    <author>tc={43B80989-6C78-4489-BC21-36B1D222C023}</author>
    <author>tc={6633E416-241E-41BF-84ED-7C49313CAAAF}</author>
    <author>tc={B04BB8F3-BE05-487B-924B-2A2AA59DBFF1}</author>
    <author>tc={1A81A8B2-82D9-461B-BF56-79F622464AFE}</author>
    <author>tc={05576946-F030-4C07-AC6F-431A594F885F}</author>
    <author>tc={CF071E56-E94F-4365-BACA-40C612776190}</author>
    <author>tc={358D4D34-43C8-48DD-A5F3-8A36DCE34C2B}</author>
    <author>tc={07B160B6-A95A-43ED-827F-2EE39139CDFC}</author>
  </authors>
  <commentList>
    <comment ref="B6"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OAA Allocations
(III-B, III-C1, III-C2, III-D, III-E)</t>
        </r>
      </text>
    </comment>
    <comment ref="C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Title III NSIP - Nutrition Services Incentive Program</t>
        </r>
      </text>
    </comment>
    <comment ref="D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County Tax Levy
Tribal Funds
Basic County Allocation
Community Aids
Provider Cash Match
Report excess above limit.</t>
        </r>
      </text>
    </comment>
    <comment ref="E6"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Vendor/Provider In-Kind Match
Value of Volunteer Time
Value of products or goods donated
Value of services donated</t>
        </r>
      </text>
    </comment>
    <comment ref="F6"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ACL Grants
Federal Drawdown of Medicaid Dollars (for EBS, I&amp;A)
SHIP (State Health Insurance Assistance Program)
MIPPA (Medicare Improvements for Patients and Providers Act)</t>
        </r>
      </text>
    </comment>
    <comment ref="G6" authorId="5"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ADRC State non-match GPR (for EBS, I&amp;A, HDM assessments)
BADR Nutrition Program Revitalization Grants**
State grants supporting high level EB programs**
State AFCSP (Alzheimer's Family and Caregiver Support Program)
State SSCS (State Senior Community Services)
State Elderly Benefit Services (EBS)
SPAP (State Pharmaceutical Assistance Program)
State Elder Abuse Services (EAS)</t>
        </r>
      </text>
    </comment>
    <comment ref="H6" authorId="6"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Grants from Local (not Federal or State) Organizations
Municipal/City Funds</t>
        </r>
      </text>
    </comment>
    <comment ref="I6" authorId="7"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r>
      </text>
    </comment>
    <comment ref="J6" authorId="8"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Other Federal Expenses, Other State Expenses, Other Local Expenses, Prior Year Program Income Expenses and Current Year Program Income Expenses.</t>
        </r>
      </text>
    </comment>
    <comment ref="K6" authorId="9"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In-Kind Expenses, Other Federal Expenses, Other State Expenses, Other Local Expenses, Prior Year Program Income Expenses and Current Year Program Income Expenses.</t>
        </r>
      </text>
    </comment>
  </commentList>
</comments>
</file>

<file path=xl/comments2.xml><?xml version="1.0" encoding="utf-8"?>
<comments xmlns="http://schemas.openxmlformats.org/spreadsheetml/2006/main">
  <authors>
    <author>tc={B3C49EAC-EA66-48EB-9EB9-2D29DA0FB933}</author>
    <author>tc={73ED8DBC-CDA8-496F-8098-FF09E9D22C8A}</author>
    <author>tc={A72C796C-7AFB-4F4D-9D50-4B3C01A5C6DB}</author>
    <author>tc={0E7D830F-4380-4032-B6CF-BAD99CF0773E}</author>
    <author>tc={32008DEC-0A29-4BF1-98EB-6CF117F68A71}</author>
    <author>tc={C13E1CD7-E2A8-40D5-B405-041320BD2169}</author>
    <author>tc={FD834C12-D463-4BB7-9B93-DA3414113B8A}</author>
    <author>tc={189FD61F-67AB-4040-A831-8644B2816E31}</author>
    <author>tc={2532FFFB-AD4F-4F10-BC4B-7DC420B78480}</author>
    <author>Velasquez, Angela</author>
  </authors>
  <commentList>
    <comment ref="B6"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OAA Allocations
(III-B, III-C1, III-C2, III-D, III-E)</t>
        </r>
      </text>
    </comment>
    <comment ref="D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County Tax Levy
Tribal Funds
Basic County Allocation
Community Aids
Provider Cash Match
Report excess above limit.</t>
        </r>
      </text>
    </comment>
    <comment ref="E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Vendor/Provider In-Kind Match
Value of Volunteer Time
Value of products or goods donated
Value of services donated</t>
        </r>
      </text>
    </comment>
    <comment ref="H6"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ACL Grants
Federal Drawdown of Medicaid Dollars (for EBS, I&amp;A)</t>
        </r>
      </text>
    </comment>
    <comment ref="J6"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ADRC State non-match GPR (for EBS, I&amp;A, HDM assessments)
BADR Nutrition Program Revitalization Grants**
State grants supporting high level EB programs**</t>
        </r>
      </text>
    </comment>
    <comment ref="K6" authorId="5"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Grants from Local (not Federal or State) Organizations
Municipal/City Funds</t>
        </r>
      </text>
    </comment>
    <comment ref="L6" authorId="6"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r>
      </text>
    </comment>
    <comment ref="M6" authorId="7"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Other Federal Expenses, Other State Expenses, Other Local Expenses, Prior Year Program Income Expenses and Current Year Program Income Expenses.</t>
        </r>
      </text>
    </comment>
    <comment ref="N6" authorId="8"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In-Kind Expenses, Other Federal Expenses, Other State Expenses, Other Local Expenses, Prior Year Program Income Expenses and Current Year Program Income Expenses.</t>
        </r>
      </text>
    </comment>
    <comment ref="B16" authorId="9" shapeId="0">
      <text>
        <r>
          <rPr>
            <b/>
            <sz val="9"/>
            <color indexed="81"/>
            <rFont val="Tahoma"/>
            <charset val="1"/>
          </rPr>
          <t>Velasquez, Angela:</t>
        </r>
        <r>
          <rPr>
            <sz val="9"/>
            <color indexed="81"/>
            <rFont val="Tahoma"/>
            <charset val="1"/>
          </rPr>
          <t xml:space="preserve">
RSVP Driver escort contract</t>
        </r>
      </text>
    </comment>
    <comment ref="K16" authorId="9" shapeId="0">
      <text>
        <r>
          <rPr>
            <b/>
            <sz val="9"/>
            <color indexed="81"/>
            <rFont val="Tahoma"/>
            <charset val="1"/>
          </rPr>
          <t>Velasquez, Angela:</t>
        </r>
        <r>
          <rPr>
            <sz val="9"/>
            <color indexed="81"/>
            <rFont val="Tahoma"/>
            <charset val="1"/>
          </rPr>
          <t xml:space="preserve">
Remaining levy in contract</t>
        </r>
      </text>
    </comment>
    <comment ref="B18" authorId="9" shapeId="0">
      <text>
        <r>
          <rPr>
            <b/>
            <sz val="9"/>
            <color indexed="81"/>
            <rFont val="Tahoma"/>
            <charset val="1"/>
          </rPr>
          <t>Velasquez, Angela:</t>
        </r>
        <r>
          <rPr>
            <sz val="9"/>
            <color indexed="81"/>
            <rFont val="Tahoma"/>
            <charset val="1"/>
          </rPr>
          <t xml:space="preserve">
In salaries and benefits for AAA-EBS</t>
        </r>
      </text>
    </comment>
    <comment ref="B21" authorId="9" shapeId="0">
      <text>
        <r>
          <rPr>
            <b/>
            <sz val="9"/>
            <color indexed="81"/>
            <rFont val="Tahoma"/>
            <charset val="1"/>
          </rPr>
          <t>Velasquez, Angela:</t>
        </r>
        <r>
          <rPr>
            <sz val="9"/>
            <color indexed="81"/>
            <rFont val="Tahoma"/>
            <charset val="1"/>
          </rPr>
          <t xml:space="preserve">
Dietitian/Healthy Aging NewBridge contract</t>
        </r>
      </text>
    </comment>
    <comment ref="B22" authorId="9" shapeId="0">
      <text>
        <r>
          <rPr>
            <b/>
            <sz val="9"/>
            <color indexed="81"/>
            <rFont val="Tahoma"/>
            <charset val="1"/>
          </rPr>
          <t>Velasquez, Angela:</t>
        </r>
        <r>
          <rPr>
            <sz val="9"/>
            <color indexed="81"/>
            <rFont val="Tahoma"/>
            <charset val="1"/>
          </rPr>
          <t xml:space="preserve">
NewBridge Diversity Contract</t>
        </r>
      </text>
    </comment>
    <comment ref="B24" authorId="9" shapeId="0">
      <text>
        <r>
          <rPr>
            <b/>
            <sz val="9"/>
            <color indexed="81"/>
            <rFont val="Tahoma"/>
            <charset val="1"/>
          </rPr>
          <t>Velasquez, Angela:</t>
        </r>
        <r>
          <rPr>
            <sz val="9"/>
            <color indexed="81"/>
            <rFont val="Tahoma"/>
            <charset val="1"/>
          </rPr>
          <t xml:space="preserve">
Additional 3B allocation</t>
        </r>
      </text>
    </comment>
    <comment ref="B30" authorId="9" shapeId="0">
      <text>
        <r>
          <rPr>
            <b/>
            <sz val="9"/>
            <color indexed="81"/>
            <rFont val="Tahoma"/>
            <charset val="1"/>
          </rPr>
          <t>Velasquez, Angela:</t>
        </r>
        <r>
          <rPr>
            <sz val="9"/>
            <color indexed="81"/>
            <rFont val="Tahoma"/>
            <charset val="1"/>
          </rPr>
          <t xml:space="preserve">
Currently in Catering TBD line of AAA for advocacy day</t>
        </r>
      </text>
    </comment>
    <comment ref="B33" authorId="9" shapeId="0">
      <text>
        <r>
          <rPr>
            <b/>
            <sz val="9"/>
            <color indexed="81"/>
            <rFont val="Tahoma"/>
            <charset val="1"/>
          </rPr>
          <t>Velasquez, Angela:</t>
        </r>
        <r>
          <rPr>
            <sz val="9"/>
            <color indexed="81"/>
            <rFont val="Tahoma"/>
            <charset val="1"/>
          </rPr>
          <t xml:space="preserve">
In APS budget now</t>
        </r>
      </text>
    </comment>
    <comment ref="B37" authorId="9" shapeId="0">
      <text>
        <r>
          <rPr>
            <b/>
            <sz val="9"/>
            <color indexed="81"/>
            <rFont val="Tahoma"/>
            <charset val="1"/>
          </rPr>
          <t>Velasquez, Angela:</t>
        </r>
        <r>
          <rPr>
            <sz val="9"/>
            <color indexed="81"/>
            <rFont val="Tahoma"/>
            <charset val="1"/>
          </rPr>
          <t xml:space="preserve">
RSVP volunteer services contract</t>
        </r>
      </text>
    </comment>
  </commentList>
</comments>
</file>

<file path=xl/comments3.xml><?xml version="1.0" encoding="utf-8"?>
<comments xmlns="http://schemas.openxmlformats.org/spreadsheetml/2006/main">
  <authors>
    <author>tc={E708DAD3-5867-4D4B-AAAE-A400A05039C6}</author>
    <author>tc={367A381A-A7D7-427C-A130-5B3ADD8E9D2A}</author>
    <author>tc={F71BCDF0-73FA-4D85-AF6A-E89E1E946349}</author>
    <author>tc={E566B908-77E5-4300-A753-DC2DF2A192E2}</author>
    <author>tc={2F598574-5BE7-4225-83A2-18D9BBB2D724}</author>
    <author>tc={122FFBC3-667A-4A72-8AE9-0116699ACA4D}</author>
    <author>tc={E3F9429A-7175-4A34-BFE1-BC1BAA848DBE}</author>
    <author>tc={BAA211B1-2FFA-41E4-A648-050CC98BDE6A}</author>
    <author>tc={2AFB3E49-F257-4A03-8799-F9979B9CEDEF}</author>
    <author>tc={5FCB5CBA-C88E-47BE-82ED-55D22149DB16}</author>
  </authors>
  <commentList>
    <comment ref="B6"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OAA Allocations
(III-B, III-C1, III-C2, III-D, III-E)</t>
        </r>
      </text>
    </comment>
    <comment ref="C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Title III NSIP - Nutrition Services Incentive Program</t>
        </r>
      </text>
    </comment>
    <comment ref="D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County Tax Levy
Tribal Funds
Basic County Allocation
Community Aids
Provider Cash Match
Report excess above limit.</t>
        </r>
      </text>
    </comment>
    <comment ref="E6"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Vendor/Provider In-Kind Match
Value of Volunteer Time
Value of products or goods donated
Value of services donated</t>
        </r>
      </text>
    </comment>
    <comment ref="H6"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ACL Grants
Federal Drawdown of Medicaid Dollars (for EBS, I&amp;A)</t>
        </r>
      </text>
    </comment>
    <comment ref="J6" authorId="5"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ADRC State non-match GPR (for EBS, I&amp;A, HDM assessments)
BADR Nutrition Program Revitalization Grants**
State grants supporting high level EB programs**</t>
        </r>
      </text>
    </comment>
    <comment ref="K6" authorId="6"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Grants from Local (not Federal or State) Organizations
Municipal/City Funds</t>
        </r>
      </text>
    </comment>
    <comment ref="L6" authorId="7"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r>
      </text>
    </comment>
    <comment ref="M6" authorId="8"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Other Federal Expenses, Other State Expenses, Other Local Expenses, Prior Year Program Income Expenses and Current Year Program Income Expenses.</t>
        </r>
      </text>
    </comment>
    <comment ref="N6" authorId="9"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In-Kind Expenses, Other Federal Expenses, Other State Expenses, Other Local Expenses, Prior Year Program Income Expenses and Current Year Program Income Expenses.</t>
        </r>
      </text>
    </comment>
  </commentList>
</comments>
</file>

<file path=xl/comments4.xml><?xml version="1.0" encoding="utf-8"?>
<comments xmlns="http://schemas.openxmlformats.org/spreadsheetml/2006/main">
  <authors>
    <author>tc={47220380-B782-4B38-823E-CA31BE3AF8A2}</author>
    <author>tc={B908A036-14EA-4839-9FAA-F5A598AE5316}</author>
    <author>tc={44D8EFCA-3863-44B6-9127-23232016F3D2}</author>
    <author>tc={74077DD4-1B08-4E02-8B44-BBB3B1102BFD}</author>
    <author>tc={8057B036-F293-4CFC-A125-9A6B7582FF4D}</author>
    <author>tc={4B974BA6-D61F-47A2-801D-2D70E9EDCE27}</author>
    <author>tc={EE78B5D0-07C4-437A-85B8-04FAE13B7574}</author>
    <author>tc={EE63179E-4140-4815-88E1-483A9217468E}</author>
    <author>tc={85C40283-F4A6-4417-8C49-3602288FEA73}</author>
    <author>tc={AF4CB688-6097-4C3F-A16D-CE987FC46DE1}</author>
    <author>Velasquez, Angela</author>
  </authors>
  <commentList>
    <comment ref="B6"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OAA Allocations
(III-B, III-C1, III-C2, III-D, III-E)</t>
        </r>
      </text>
    </comment>
    <comment ref="C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Title III NSIP - Nutrition Services Incentive Program</t>
        </r>
      </text>
    </comment>
    <comment ref="D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County Tax Levy
Tribal Funds
Basic County Allocation
Community Aids
Provider Cash Match
Report excess above limit.</t>
        </r>
      </text>
    </comment>
    <comment ref="E6"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Vendor/Provider In-Kind Match
Value of Volunteer Time
Value of products or goods donated
Value of services donated</t>
        </r>
      </text>
    </comment>
    <comment ref="H6"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ACL Grants
Federal Drawdown of Medicaid Dollars (for EBS, I&amp;A)</t>
        </r>
      </text>
    </comment>
    <comment ref="J6" authorId="5"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ADRC State non-match GPR (for EBS, I&amp;A, HDM assessments)
BADR Nutrition Program Revitalization Grants**
State grants supporting high level EB programs**</t>
        </r>
      </text>
    </comment>
    <comment ref="K6" authorId="6"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Grants from Local (not Federal or State) Organizations
Municipal/City Funds</t>
        </r>
      </text>
    </comment>
    <comment ref="L6" authorId="7"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r>
      </text>
    </comment>
    <comment ref="M6" authorId="8"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Other Federal Expenses, Other State Expenses, Other Local Expenses, Prior Year Program Income Expenses and Current Year Program Income Expenses.</t>
        </r>
      </text>
    </comment>
    <comment ref="N6" authorId="9"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In-Kind Expenses, Other Federal Expenses, Other State Expenses, Other Local Expenses, Prior Year Program Income Expenses and Current Year Program Income Expenses.</t>
        </r>
      </text>
    </comment>
    <comment ref="H11" authorId="10" shapeId="0">
      <text>
        <r>
          <rPr>
            <b/>
            <sz val="9"/>
            <color indexed="81"/>
            <rFont val="Tahoma"/>
            <charset val="1"/>
          </rPr>
          <t>Velasquez, Angela:</t>
        </r>
        <r>
          <rPr>
            <sz val="9"/>
            <color indexed="81"/>
            <rFont val="Tahoma"/>
            <charset val="1"/>
          </rPr>
          <t xml:space="preserve">
ARPA</t>
        </r>
      </text>
    </comment>
    <comment ref="K11" authorId="10" shapeId="0">
      <text>
        <r>
          <rPr>
            <b/>
            <sz val="9"/>
            <color indexed="81"/>
            <rFont val="Tahoma"/>
            <charset val="1"/>
          </rPr>
          <t>Velasquez, Angela:</t>
        </r>
        <r>
          <rPr>
            <sz val="9"/>
            <color indexed="81"/>
            <rFont val="Tahoma"/>
            <charset val="1"/>
          </rPr>
          <t xml:space="preserve">
CFS Dietitian income</t>
        </r>
      </text>
    </comment>
  </commentList>
</comments>
</file>

<file path=xl/comments5.xml><?xml version="1.0" encoding="utf-8"?>
<comments xmlns="http://schemas.openxmlformats.org/spreadsheetml/2006/main">
  <authors>
    <author>tc={35B0ECCB-7C2C-4565-9594-139CC7343600}</author>
    <author>tc={C005830A-8232-4BCC-8557-D551A316D1BC}</author>
    <author>tc={2DFB0CC8-8567-48A8-B5BE-350203AEBC43}</author>
    <author>tc={453228C4-E4D9-4CAA-91C2-4924E7D6155C}</author>
    <author>tc={242DBDDF-6814-44C1-8024-07E06DCA50A5}</author>
    <author>tc={E445EED6-DCAF-49FD-8204-7D9F9E0D9ED2}</author>
    <author>tc={54710689-AAA8-4B22-83ED-37AE2814458B}</author>
    <author>tc={469FAAFE-E04B-4191-895E-AF305BBCF62B}</author>
    <author>tc={4C727436-2672-4012-AE83-CC31316FB609}</author>
    <author>Velasquez, Angela</author>
  </authors>
  <commentList>
    <comment ref="B6"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OAA Allocations
(III-B, III-C1, III-C2, III-D, III-E)</t>
        </r>
      </text>
    </comment>
    <comment ref="D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County Tax Levy
Tribal Funds
Basic County Allocation
Community Aids
Provider Cash Match
Report excess above limit.</t>
        </r>
      </text>
    </comment>
    <comment ref="E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Vendor/Provider In-Kind Match
Value of Volunteer Time
Value of products or goods donated
Value of services donated</t>
        </r>
      </text>
    </comment>
    <comment ref="H6"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ACL Grants
Federal Drawdown of Medicaid Dollars (for EBS, I&amp;A)</t>
        </r>
      </text>
    </comment>
    <comment ref="J6"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ADRC State non-match GPR (for EBS, I&amp;A, HDM assessments)
BADR Nutrition Program Revitalization Grants**
State grants supporting high level EB programs**</t>
        </r>
      </text>
    </comment>
    <comment ref="K6" authorId="5"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Grants from Local (not Federal or State) Organizations
Municipal/City Funds</t>
        </r>
      </text>
    </comment>
    <comment ref="L6" authorId="6"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r>
      </text>
    </comment>
    <comment ref="M6" authorId="7"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Other Federal Expenses, Other State Expenses, Other Local Expenses, Prior Year Program Income Expenses and Current Year Program Income Expenses.</t>
        </r>
      </text>
    </comment>
    <comment ref="N6" authorId="8"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In-Kind Expenses, Other Federal Expenses, Other State Expenses, Other Local Expenses, Prior Year Program Income Expenses and Current Year Program Income Expenses.</t>
        </r>
      </text>
    </comment>
    <comment ref="B21" authorId="9" shapeId="0">
      <text>
        <r>
          <rPr>
            <b/>
            <sz val="9"/>
            <color indexed="81"/>
            <rFont val="Tahoma"/>
            <charset val="1"/>
          </rPr>
          <t>Velasquez, Angela:</t>
        </r>
        <r>
          <rPr>
            <sz val="9"/>
            <color indexed="81"/>
            <rFont val="Tahoma"/>
            <charset val="1"/>
          </rPr>
          <t xml:space="preserve">
Dietitian Healthy Aging Coordinator with balance in TBD line for books and class expenses</t>
        </r>
      </text>
    </comment>
  </commentList>
</comments>
</file>

<file path=xl/comments6.xml><?xml version="1.0" encoding="utf-8"?>
<comments xmlns="http://schemas.openxmlformats.org/spreadsheetml/2006/main">
  <authors>
    <author>tc={ECCCE298-3390-4E66-B3CB-8FED3DA84183}</author>
    <author>tc={59F67DE5-E6B8-4391-8698-0831CFDCEC6A}</author>
    <author>tc={A8E0CC76-8E88-418C-B6A1-51C61AA2E623}</author>
    <author>tc={2E49697A-380D-4D06-97A0-0E36967BA41C}</author>
    <author>tc={E2205520-4EAE-4E56-93A4-AC919B46791E}</author>
    <author>tc={0214E925-8D4D-4A41-9F26-BA0288D18B08}</author>
    <author>tc={9D63B415-4C88-4825-A592-114DB62D440E}</author>
    <author>tc={AA7324B3-F9E4-4DA9-AAA0-CA273E1130C5}</author>
    <author>tc={9D97C005-9EDB-42C5-84F3-1DA5E5C52591}</author>
    <author>tc={A40543F4-2199-4BCE-A57E-4CA3FB585CE5}</author>
    <author>Velasquez, Angela</author>
  </authors>
  <commentList>
    <comment ref="B6"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OAA Allocations
(III-B, III-C1, III-C2, III-D, III-E)</t>
        </r>
      </text>
    </comment>
    <comment ref="D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County Tax Levy
Tribal Funds
Basic County Allocation
Community Aids
Provider Cash Match
Report excess above limit.</t>
        </r>
      </text>
    </comment>
    <comment ref="E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Vendor/Provider In-Kind Match
Value of Volunteer Time
Value of products or goods donated
Value of services donated</t>
        </r>
      </text>
    </comment>
    <comment ref="F6"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AFCSP funds used as Cash Match for the NFCSP program.</t>
        </r>
      </text>
    </comment>
    <comment ref="H6"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ACL Grants
Federal Drawdown of Medicaid Dollars (for EBS, I&amp;A)</t>
        </r>
      </text>
    </comment>
    <comment ref="J6" authorId="5"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ADRC State non-match GPR (for EBS, I&amp;A, HDM assessments)
BADR Nutrition Program Revitalization Grants**
State grants supporting high level EB programs**</t>
        </r>
      </text>
    </comment>
    <comment ref="K6" authorId="6"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Grants from Local (not Federal or State) Organizations
Municipal/City Funds</t>
        </r>
      </text>
    </comment>
    <comment ref="L6" authorId="7"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r>
      </text>
    </comment>
    <comment ref="M6" authorId="8"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Other Federal Expenses, Other State Expenses, Other Local Expenses, Prior Year Program Income Expenses and Current Year Program Income Expenses.</t>
        </r>
      </text>
    </comment>
    <comment ref="N6" authorId="9"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In-Kind Expenses, Other Federal Expenses, Other State Expenses, Other Local Expenses, Prior Year Program Income Expenses and Current Year Program Income Expenses.</t>
        </r>
      </text>
    </comment>
    <comment ref="H43" authorId="10" shapeId="0">
      <text>
        <r>
          <rPr>
            <b/>
            <sz val="9"/>
            <color indexed="81"/>
            <rFont val="Tahoma"/>
            <charset val="1"/>
          </rPr>
          <t>Velasquez, Angela:</t>
        </r>
        <r>
          <rPr>
            <sz val="9"/>
            <color indexed="81"/>
            <rFont val="Tahoma"/>
            <charset val="1"/>
          </rPr>
          <t xml:space="preserve">
ARPA</t>
        </r>
      </text>
    </comment>
    <comment ref="B47" authorId="10" shapeId="0">
      <text>
        <r>
          <rPr>
            <b/>
            <sz val="9"/>
            <color indexed="81"/>
            <rFont val="Tahoma"/>
            <charset val="1"/>
          </rPr>
          <t>Velasquez, Angela:</t>
        </r>
        <r>
          <rPr>
            <sz val="9"/>
            <color indexed="81"/>
            <rFont val="Tahoma"/>
            <charset val="1"/>
          </rPr>
          <t xml:space="preserve">
80% of Caregiver salary/benefits</t>
        </r>
      </text>
    </comment>
    <comment ref="D47" authorId="10" shapeId="0">
      <text>
        <r>
          <rPr>
            <b/>
            <sz val="9"/>
            <color indexed="81"/>
            <rFont val="Tahoma"/>
            <charset val="1"/>
          </rPr>
          <t>Velasquez, Angela:</t>
        </r>
        <r>
          <rPr>
            <sz val="9"/>
            <color indexed="81"/>
            <rFont val="Tahoma"/>
            <charset val="1"/>
          </rPr>
          <t xml:space="preserve">
Levy in CM contracts</t>
        </r>
      </text>
    </comment>
    <comment ref="H47" authorId="10" shapeId="0">
      <text>
        <r>
          <rPr>
            <b/>
            <sz val="9"/>
            <color indexed="81"/>
            <rFont val="Tahoma"/>
            <charset val="1"/>
          </rPr>
          <t>Velasquez, Angela:</t>
        </r>
        <r>
          <rPr>
            <sz val="9"/>
            <color indexed="81"/>
            <rFont val="Tahoma"/>
            <charset val="1"/>
          </rPr>
          <t xml:space="preserve">
ARPA LTE Caregiver Specialist</t>
        </r>
      </text>
    </comment>
  </commentList>
</comments>
</file>

<file path=xl/comments7.xml><?xml version="1.0" encoding="utf-8"?>
<comments xmlns="http://schemas.openxmlformats.org/spreadsheetml/2006/main">
  <authors>
    <author>tc={EFFB3274-AFE2-44E1-B771-AC5DA967B823}</author>
    <author>tc={8D3768D8-1CBE-447F-B5E9-D7C9D768DDF3}</author>
    <author>tc={19701F1C-F404-45D1-8262-74C1F9A98DF5}</author>
    <author>tc={637286A1-71D2-4982-9F25-054157AC116E}</author>
    <author>tc={3F136937-D53B-4AAE-A884-AACFE5A8129D}</author>
    <author>tc={C35CD90C-ACB9-4921-BDFF-8378B9752B21}</author>
    <author>tc={49CC1621-4178-4260-BF95-A2030F695DBE}</author>
    <author>tc={63F21804-28E0-4C37-AAD4-B4E9C819D7F3}</author>
    <author>tc={64BA2A1A-F13F-456E-91B5-DB4416B087E0}</author>
    <author>Velasquez, Angela</author>
  </authors>
  <commentList>
    <comment ref="B6"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OAA Allocations
(III-B, III-C1, III-C2, III-D, III-E)</t>
        </r>
      </text>
    </comment>
    <comment ref="D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County Tax Levy
Tribal Funds
Basic County Allocation
Community Aids
Provider Cash Match
Report excess above limit.</t>
        </r>
      </text>
    </comment>
    <comment ref="E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Vendor/Provider In-Kind Match
Value of Volunteer Time
Value of products or goods donated
Value of services donated</t>
        </r>
      </text>
    </comment>
    <comment ref="H6"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ACL Grants
Federal Drawdown of Medicaid Dollars (for EBS, I&amp;A)</t>
        </r>
      </text>
    </comment>
    <comment ref="J6"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ADRC State non-match GPR (for EBS, I&amp;A, HDM assessments)
BADR Nutrition Program Revitalization Grants**
State grants supporting high level EB programs**</t>
        </r>
      </text>
    </comment>
    <comment ref="K6" authorId="5"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Grants from Local (not Federal or State) Organizations
Municipal/City Funds</t>
        </r>
      </text>
    </comment>
    <comment ref="L6" authorId="6"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r>
      </text>
    </comment>
    <comment ref="M6" authorId="7"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Other Federal Expenses, Other State Expenses, Other Local Expenses, Prior Year Program Income Expenses and Current Year Program Income Expenses.</t>
        </r>
      </text>
    </comment>
    <comment ref="N6" authorId="8"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In-Kind Expenses, Other Federal Expenses, Other State Expenses, Other Local Expenses, Prior Year Program Income Expenses and Current Year Program Income Expenses.</t>
        </r>
      </text>
    </comment>
    <comment ref="B47" authorId="9" shapeId="0">
      <text>
        <r>
          <rPr>
            <b/>
            <sz val="9"/>
            <color indexed="81"/>
            <rFont val="Tahoma"/>
            <charset val="1"/>
          </rPr>
          <t>Velasquez, Angela:</t>
        </r>
        <r>
          <rPr>
            <sz val="9"/>
            <color indexed="81"/>
            <rFont val="Tahoma"/>
            <charset val="1"/>
          </rPr>
          <t xml:space="preserve">
20% of Caregiver salary/benefits</t>
        </r>
      </text>
    </comment>
    <comment ref="H47" authorId="9" shapeId="0">
      <text>
        <r>
          <rPr>
            <b/>
            <sz val="9"/>
            <color indexed="81"/>
            <rFont val="Tahoma"/>
            <charset val="1"/>
          </rPr>
          <t>Velasquez, Angela:</t>
        </r>
        <r>
          <rPr>
            <sz val="9"/>
            <color indexed="81"/>
            <rFont val="Tahoma"/>
            <charset val="1"/>
          </rPr>
          <t xml:space="preserve">
ARPA for LTE Caregiver Specialist</t>
        </r>
      </text>
    </comment>
  </commentList>
</comments>
</file>

<file path=xl/comments8.xml><?xml version="1.0" encoding="utf-8"?>
<comments xmlns="http://schemas.openxmlformats.org/spreadsheetml/2006/main">
  <authors>
    <author>tc={810FDD63-A6EC-4F91-A4F9-09BE179D9411}</author>
    <author>tc={D8B9B362-9BDA-4E2D-983F-6C3163429244}</author>
    <author>tc={B8B67580-9200-453B-8B3F-4E7A5501C252}</author>
    <author>tc={BDFE4BDD-D41D-4EF5-892E-D879E3B60ADE}</author>
    <author>tc={0A0C6BB1-AFE5-4634-9630-503F5E823A91}</author>
    <author>tc={E303872B-B4D4-45F3-8746-E8DE5BBFE79D}</author>
    <author>tc={BAD16599-7D46-41D1-88FF-67FD2E18FE4A}</author>
    <author>tc={6A4BB508-1264-414D-A2FA-95B7C122EB13}</author>
    <author>tc={8FA94731-7EC9-4531-9C12-F2C5875562AB}</author>
    <author>tc={7487AF18-4CE2-44D5-BA6E-BF44375A7F8E}</author>
    <author>tc={171B1A51-4323-46CB-BED5-38850D1DE360}</author>
  </authors>
  <commentList>
    <comment ref="B6"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OAA Allocations
(III-B, III-C1, III-C2, III-D, III-E)</t>
        </r>
      </text>
    </comment>
    <comment ref="D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County Tax Levy
Tribal Funds
Basic County Allocation
Community Aids
Provider Cash Match
Report excess above limit.</t>
        </r>
      </text>
    </comment>
    <comment ref="E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Vendor/Provider In-Kind Match
Value of Volunteer Time
Value of products or goods donated
Value of services donated</t>
        </r>
      </text>
    </comment>
    <comment ref="F6"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AFCSP funds used as Cash Match for the NFCSP program.</t>
        </r>
      </text>
    </comment>
    <comment ref="H6"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ACL Grants
Federal Drawdown of Medicaid Dollars (for EBS, I&amp;A)</t>
        </r>
      </text>
    </comment>
    <comment ref="I6" authorId="5"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State AFCSP (Alzheimer's Family and Caregiver Support Program)</t>
        </r>
      </text>
    </comment>
    <comment ref="J6" authorId="6"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ADRC State non-match GPR (for EBS, I&amp;A, HDM assessments)
BADR Nutrition Program Revitalization Grants**
State grants supporting high level EB programs**</t>
        </r>
      </text>
    </comment>
    <comment ref="K6" authorId="7"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Grants from Local (not Federal or State) Organizations
Municipal/City Funds</t>
        </r>
      </text>
    </comment>
    <comment ref="L6" authorId="8"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r>
      </text>
    </comment>
    <comment ref="M6" authorId="9"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Other Federal Expenses, Other State Expenses, Other Local Expenses, Prior Year Program Income Expenses and Current Year Program Income Expenses.</t>
        </r>
      </text>
    </comment>
    <comment ref="N6" authorId="1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In-Kind Expenses, Other Federal Expenses, Other State Expenses, Other Local Expenses, Prior Year Program Income Expenses and Current Year Program Income Expenses.</t>
        </r>
      </text>
    </comment>
  </commentList>
</comments>
</file>

<file path=xl/comments9.xml><?xml version="1.0" encoding="utf-8"?>
<comments xmlns="http://schemas.openxmlformats.org/spreadsheetml/2006/main">
  <authors>
    <author>tc={A7D771AE-CBD1-4672-AD3A-8BC6F87A5FD6}</author>
    <author>tc={97B4DFA7-F957-42B0-93D8-A5EB0AAB3971}</author>
    <author>tc={F233795D-9EBB-474C-B1BA-E1C545298383}</author>
    <author>tc={BEB885F8-FF39-4A8B-AD26-AF14F77D16FD}</author>
    <author>tc={FA6C330D-9DA3-42CB-A21E-60FD9E151611}</author>
    <author>tc={43CFE056-E130-4FBD-AA23-8D074971DCA0}</author>
    <author>tc={C83C3758-0D98-440E-BAD9-B653EE595559}</author>
    <author>tc={77F91B4B-A2DE-4C8D-BD19-1B98F6EDBA66}</author>
    <author>tc={31570BFB-676C-4642-ABA1-8EDD55D05497}</author>
    <author>tc={A00D39C5-BBF7-406E-9179-2BE39AE350F0}</author>
  </authors>
  <commentList>
    <comment ref="B6"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OAA Allocations
(III-B, III-C1, III-C2, III-D, III-E)</t>
        </r>
      </text>
    </comment>
    <comment ref="D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County Tax Levy
Tribal Funds
Basic County Allocation
Community Aids
Provider Cash Match
Report excess above limit.</t>
        </r>
      </text>
    </comment>
    <comment ref="E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Vendor/Provider In-Kind Match
Value of Volunteer Time
Value of products or goods donated
Value of services donated</t>
        </r>
      </text>
    </comment>
    <comment ref="H6"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ACL Grants
Federal Drawdown of Medicaid Dollars (for EBS, I&amp;A)</t>
        </r>
      </text>
    </comment>
    <comment ref="I6"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State SSCS (State Senior Community Services)</t>
        </r>
      </text>
    </comment>
    <comment ref="J6" authorId="5"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ADRC State non-match GPR (for EBS, I&amp;A, HDM assessments)
BADR Nutrition Program Revitalization Grants**
State grants supporting high level EB programs**</t>
        </r>
      </text>
    </comment>
    <comment ref="K6" authorId="6"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Grants from Local (not Federal or State) Organizations
Municipal/City Funds</t>
        </r>
      </text>
    </comment>
    <comment ref="L6" authorId="7"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r>
      </text>
    </comment>
    <comment ref="M6" authorId="8"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Other Federal Expenses, Other State Expenses, Other Local Expenses, Prior Year Program Income Expenses and Current Year Program Income Expenses.</t>
        </r>
      </text>
    </comment>
    <comment ref="N6" authorId="9"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This will include Year to Date: Title III Expenses, Cash Match Expenses, In-Kind Expenses, Other Federal Expenses, Other State Expenses, Other Local Expenses, Prior Year Program Income Expenses and Current Year Program Income Expenses.</t>
        </r>
      </text>
    </comment>
  </commentList>
</comments>
</file>

<file path=xl/sharedStrings.xml><?xml version="1.0" encoding="utf-8"?>
<sst xmlns="http://schemas.openxmlformats.org/spreadsheetml/2006/main" count="3372" uniqueCount="1090">
  <si>
    <t>Date</t>
  </si>
  <si>
    <t>Comments</t>
  </si>
  <si>
    <t>Per State - they wanted the AAA Budget to reflect the layout of the 180A/B.  All individual tabs were removed and the format of the 180B design was implemented.</t>
  </si>
  <si>
    <t>Claim Month</t>
  </si>
  <si>
    <t>BUDGET</t>
  </si>
  <si>
    <t>Lines 3-15 can be in calendar order for the claim month drop down</t>
  </si>
  <si>
    <t>Lines 21 - 33 must be in alpabetical order - not by month for the claim form to work correctly.</t>
  </si>
  <si>
    <t>Contract Period - Reg</t>
  </si>
  <si>
    <t>Contract Period - NSIP 18-19</t>
  </si>
  <si>
    <t>Contract Period - NSIP 19-20</t>
  </si>
  <si>
    <t>Contract Period - SPAP 18-19</t>
  </si>
  <si>
    <t>Contract Period - SPAP 19-20</t>
  </si>
  <si>
    <t>Contract Period - SHIP 18-19</t>
  </si>
  <si>
    <t>Contract Period - SHIP 19-20</t>
  </si>
  <si>
    <t>Contract Period - MIPPA 18-19</t>
  </si>
  <si>
    <t>Contract Period - MIPPA 19-20</t>
  </si>
  <si>
    <t>Contract Period - ?</t>
  </si>
  <si>
    <t>October 2018 - September 2019</t>
  </si>
  <si>
    <t>Non-Submission Period</t>
  </si>
  <si>
    <t>July 2018 - June 2019</t>
  </si>
  <si>
    <t>April 2019 - March 2020</t>
  </si>
  <si>
    <t>Actual Dates</t>
  </si>
  <si>
    <t>January 2019 - December 2019</t>
  </si>
  <si>
    <t>October 2019 - September 2020</t>
  </si>
  <si>
    <t>July 2019 - June 2020</t>
  </si>
  <si>
    <t>April 2018 - March 2019</t>
  </si>
  <si>
    <t>Statements for Claim Form</t>
  </si>
  <si>
    <t>You have over expended for this contract, please contact Deb Mould at 608-243-5674.</t>
  </si>
  <si>
    <t>Final Submission 2015</t>
  </si>
  <si>
    <t>Final Submission 2018</t>
  </si>
  <si>
    <t>January 2018 - December 2018</t>
  </si>
  <si>
    <t>Contract Period - NSIP 16-17</t>
  </si>
  <si>
    <t>October 2016 - September 2017</t>
  </si>
  <si>
    <t>Contract Period - NSIP 17-18</t>
  </si>
  <si>
    <t>October 2017 - September 2018</t>
  </si>
  <si>
    <t>Contract Period - SPAP</t>
  </si>
  <si>
    <t>July 2017 - June 2018</t>
  </si>
  <si>
    <t>Contract Period - SHIP</t>
  </si>
  <si>
    <t>April 2017 - March 2018</t>
  </si>
  <si>
    <t>Contract Period - MM Minigrant</t>
  </si>
  <si>
    <t>June 2011 - May 2012</t>
  </si>
  <si>
    <t>Contract Period - MIPPA</t>
  </si>
  <si>
    <t>NSIP Revital 10/1/16-9/30/17 - #13217</t>
  </si>
  <si>
    <t>NSIP Revital 10/1/17-9/30/18 - #13218</t>
  </si>
  <si>
    <t>COUNTY/TRIBE</t>
  </si>
  <si>
    <t>Dane</t>
  </si>
  <si>
    <t>GWAAR</t>
  </si>
  <si>
    <t>Milwaukee</t>
  </si>
  <si>
    <t>III-B</t>
  </si>
  <si>
    <t>III-C-1</t>
  </si>
  <si>
    <t>III-C-2</t>
  </si>
  <si>
    <t>III-D</t>
  </si>
  <si>
    <t>III-E</t>
  </si>
  <si>
    <t>SENIOR</t>
  </si>
  <si>
    <t>AFCSP</t>
  </si>
  <si>
    <t>ELDERLY</t>
  </si>
  <si>
    <t>STATE</t>
  </si>
  <si>
    <t>SUPP SERV</t>
  </si>
  <si>
    <t>CONG NUTRTN</t>
  </si>
  <si>
    <t>HOME DELVD</t>
  </si>
  <si>
    <t>PREV HLTH</t>
  </si>
  <si>
    <t>NFCSP</t>
  </si>
  <si>
    <t>COMMUNITY</t>
  </si>
  <si>
    <t>CAREGIVER</t>
  </si>
  <si>
    <t>BENEFIT</t>
  </si>
  <si>
    <t>ELDER</t>
  </si>
  <si>
    <t>Ben Spec Waiver</t>
  </si>
  <si>
    <t>GL Numbers</t>
  </si>
  <si>
    <t>TOTAL</t>
  </si>
  <si>
    <t>SERVICES</t>
  </si>
  <si>
    <t>SUPPORT</t>
  </si>
  <si>
    <t>SPECIALIST</t>
  </si>
  <si>
    <t>ABUSE</t>
  </si>
  <si>
    <t>DANE</t>
  </si>
  <si>
    <t>MILWAUKEE</t>
  </si>
  <si>
    <t>Total Allocations</t>
  </si>
  <si>
    <t>DO NOT DELETE OR MODIFY THE FORM</t>
  </si>
  <si>
    <t>Instructions:</t>
  </si>
  <si>
    <t>1)</t>
  </si>
  <si>
    <t>2)</t>
  </si>
  <si>
    <t>Beginning on tab IIIB:  Select your organization from the drop down list - Budget should automatically appear.</t>
  </si>
  <si>
    <t>3)</t>
  </si>
  <si>
    <t xml:space="preserve">On each applicable tab enter in all required information, such as program budget, cash and in-kind budget, </t>
  </si>
  <si>
    <t>other budgets (federal, state, local), current year program budget, and prior year program income budget.</t>
  </si>
  <si>
    <t>* If a specific program does not apply to you simply skip over the tab, do not delete or modify the form.</t>
  </si>
  <si>
    <t>4)</t>
  </si>
  <si>
    <t>Only report monies that are being used to support Older American Act programs - do not include funding such as DOT or Title VI.</t>
  </si>
  <si>
    <t>5)</t>
  </si>
  <si>
    <t>Verify on each form that you do not have errors and correct as needed.  Do not claim more expenditures than what your budget allocation is.</t>
  </si>
  <si>
    <t>6)</t>
  </si>
  <si>
    <t>*Funds used to support OAA service provision are:
(1) expended by agencies administering OAA services.
(2) expended on services to individuals and caregivers eligible for OAA services.
(3) expended on services meeting the definition of OAA services.  (Offered on a contribution basis. Does not include means-tested services.)
(4) entered into SAMS as a Title III service.
**These contracts should be submitted on a separate claim form for drawdown - do not enter in the expenses twice (ie. NSIP expenses should not be claimed on the NSIP form and on the C1 or C2 form, only on the NSIP form)</t>
  </si>
  <si>
    <t>Column Heading</t>
  </si>
  <si>
    <t>Definition</t>
  </si>
  <si>
    <t>Includes:</t>
  </si>
  <si>
    <t>Does NOT Include:</t>
  </si>
  <si>
    <t>Expenditures this Month</t>
  </si>
  <si>
    <r>
      <t xml:space="preserve">Contract funds expended </t>
    </r>
    <r>
      <rPr>
        <u/>
        <sz val="10"/>
        <rFont val="Arial"/>
        <family val="2"/>
      </rPr>
      <t>during the current month</t>
    </r>
    <r>
      <rPr>
        <sz val="10"/>
        <rFont val="Arial"/>
        <family val="2"/>
      </rPr>
      <t xml:space="preserve"> to provide an allowable service.</t>
    </r>
  </si>
  <si>
    <t>Expenses during the month in which payment is requested from the contract amount.</t>
  </si>
  <si>
    <t>Non-contract monthly expenditures.</t>
  </si>
  <si>
    <t>OAA Program Expenditures YTD
(III-B, III-C1, III-C2, III-D, III-E)</t>
  </si>
  <si>
    <t>Title III Older Americans Act (OAA) federal funds expended year to date to provide an allowable service.</t>
  </si>
  <si>
    <t>OAA Allocations
(III-B, III-C1, III-C2, III-D, III-E)</t>
  </si>
  <si>
    <r>
      <t xml:space="preserve">NSIP
SCS
Other Federal Funds
Title VI
</t>
    </r>
    <r>
      <rPr>
        <b/>
        <sz val="10"/>
        <rFont val="Arial"/>
        <family val="2"/>
      </rPr>
      <t>Do not report more than the claim form amount</t>
    </r>
  </si>
  <si>
    <t>Cash Match YTD</t>
  </si>
  <si>
    <r>
      <t xml:space="preserve">Cash contributed by the grantee to support OAA program activities. </t>
    </r>
    <r>
      <rPr>
        <b/>
        <sz val="10"/>
        <rFont val="Arial"/>
        <family val="2"/>
      </rPr>
      <t xml:space="preserve">Include excess match above required level here. </t>
    </r>
  </si>
  <si>
    <t>County Tax Levy
Tribal Funds
Basic County Allocation
Community Aids
Provider Cash Match
AFCSP Match for Title III-E NFCSP</t>
  </si>
  <si>
    <t>Federal Funds
Program income generated by the use of aging funds
State Funds (with the exception of AFCSP Match for IIIE) 
Cash Match to support DOT 85.21 / 85.215 or other non-OAA programs</t>
  </si>
  <si>
    <t>In-Kind Match YTD</t>
  </si>
  <si>
    <r>
      <t xml:space="preserve">Value of goods or services contributed by the grantee to support OAA program activities for which the project would expend cash if not donated. In-kind contributions include the estimated value of donated goods and services and volunteer time, which directly benefit and are specifically related to federal or state-supported activities. The value of property acquired in whole or in part with federal or state funds may not be donated as an in-kind match. In-kind match should be recorded in the general ledger by journal entry. </t>
    </r>
    <r>
      <rPr>
        <b/>
        <sz val="10"/>
        <rFont val="Arial"/>
        <family val="2"/>
      </rPr>
      <t xml:space="preserve">Include excess match above required level here. </t>
    </r>
  </si>
  <si>
    <t>Vendor/Provider In-Kind Match
Value of Volunteer Time
Value of products or goods donated
Value of services donated</t>
  </si>
  <si>
    <t>Federal Funds
Program income generated by the use of aging funds
State Funds</t>
  </si>
  <si>
    <t>Other Federal Expenditures YTD</t>
  </si>
  <si>
    <r>
      <t xml:space="preserve">Non-Older Americans Act federal funds expended  </t>
    </r>
    <r>
      <rPr>
        <b/>
        <sz val="10"/>
        <rFont val="Arial"/>
        <family val="2"/>
      </rPr>
      <t>to support OAA service provision.*</t>
    </r>
  </si>
  <si>
    <t>ACL Grants
Federal Drawdown of Medicaid Dollars (for EBS, I&amp;A)**
MIPPA**
SHIP**</t>
  </si>
  <si>
    <t>Nutrition Services Incentive Program (NSIP)
Title VI
DOT 5310</t>
  </si>
  <si>
    <t>Other State Expenditures YTD</t>
  </si>
  <si>
    <r>
      <t xml:space="preserve">Other state funds expended </t>
    </r>
    <r>
      <rPr>
        <b/>
        <sz val="10"/>
        <rFont val="Arial"/>
        <family val="2"/>
      </rPr>
      <t>to support OAA service provision.*</t>
    </r>
  </si>
  <si>
    <t>ADRC State non-match GPR (for EBS, I&amp;A, HDM assessments)
BADR Nutrition Program Revitalization Grants**
State grants supporting high level EB programs**
EBS State GPR**
Senior Community Services (SCS)**
SPAP**</t>
  </si>
  <si>
    <t>DOT 85.21 / 85.215
Cash Match to support DOT 85.21 / 85.215 or other non-OAA programs
Elder Abuse (EA)
Family Care, IRIS, COP, etc.</t>
  </si>
  <si>
    <t>Other Local Expenditures YTD</t>
  </si>
  <si>
    <r>
      <t xml:space="preserve">Funds from other local sources used </t>
    </r>
    <r>
      <rPr>
        <b/>
        <sz val="10"/>
        <rFont val="Arial"/>
        <family val="2"/>
      </rPr>
      <t>to support OAA service provision</t>
    </r>
    <r>
      <rPr>
        <sz val="10"/>
        <rFont val="Arial"/>
        <family val="2"/>
      </rPr>
      <t>.*</t>
    </r>
  </si>
  <si>
    <t>Grants from Local (not Federal or State) Organizations
Municipal/City Funds</t>
  </si>
  <si>
    <t>Cash match
Local funds used to purchase liquid supplements
Revenue for meals provided to home and community based LTC programs (Family Care, IRIS, COP, etc.)</t>
  </si>
  <si>
    <t>Current Year Program Income YTD</t>
  </si>
  <si>
    <r>
      <t xml:space="preserve">Program income is defined as gross income received by the grantee and all sub grantees such as voluntary contributions or income earned only as a result of the grant project </t>
    </r>
    <r>
      <rPr>
        <b/>
        <sz val="10"/>
        <rFont val="Arial"/>
        <family val="2"/>
      </rPr>
      <t>during the current grant period.</t>
    </r>
    <r>
      <rPr>
        <sz val="10"/>
        <rFont val="Arial"/>
        <family val="2"/>
      </rPr>
      <t xml:space="preserve">   This funding must be allocated to the same service in which it was received.</t>
    </r>
  </si>
  <si>
    <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</si>
  <si>
    <t>Revenues raised by a government grantee/provider under its governing powers (e.g. taxes, special assessments, levies and fines) 
Cash match</t>
  </si>
  <si>
    <t>Current Year Program Income Expenditures YTD</t>
  </si>
  <si>
    <r>
      <rPr>
        <b/>
        <sz val="10"/>
        <rFont val="Arial"/>
        <family val="2"/>
      </rPr>
      <t xml:space="preserve">Include only the amount of program income expended during the current reporting period. Program income earned must be expended before any federal or state monies can be paid. </t>
    </r>
    <r>
      <rPr>
        <sz val="10"/>
        <rFont val="Arial"/>
        <family val="2"/>
      </rPr>
      <t xml:space="preserve"> 
Program income is defined as gross income received by the grantee and all sub grantees such as voluntary contributions or income earned only as a result of the grant project. This funding must be allocated to the same service in which it was received.</t>
    </r>
  </si>
  <si>
    <t>Prior Year Program Income Carryover</t>
  </si>
  <si>
    <r>
      <rPr>
        <b/>
        <sz val="10"/>
        <rFont val="Arial"/>
        <family val="2"/>
      </rPr>
      <t xml:space="preserve">Amount of unspent gross program income carried over from the previous year (if applicable). 
</t>
    </r>
    <r>
      <rPr>
        <sz val="10"/>
        <rFont val="Arial"/>
        <family val="2"/>
      </rPr>
      <t>Program income is defined as gross income received by the grantee and all sub grantees such as voluntary contributions or income earned only as a result of the grant project. This funding must be allocated to the same service in which it was received.</t>
    </r>
  </si>
  <si>
    <t>Prior Year Program Income Expenditures YTD</t>
  </si>
  <si>
    <r>
      <rPr>
        <b/>
        <sz val="10"/>
        <rFont val="Arial"/>
        <family val="2"/>
      </rPr>
      <t>Include only the amount of program income carried over from the prior year but expended during the current reporting period (if applicable). This amount must be spent before claiming any current year federal or state funds and within the first 60 calendar days of the program year.</t>
    </r>
    <r>
      <rPr>
        <sz val="10"/>
        <rFont val="Arial"/>
        <family val="2"/>
      </rPr>
      <t xml:space="preserve">
Program income is defined as gross income received by the grantee and all sub grantees such as voluntary contributions or income earned only as a result of the grant project. This funding must be allocated to the same service in which it was received.</t>
    </r>
  </si>
  <si>
    <t>YTD Total Expenditures</t>
  </si>
  <si>
    <t>Sum of all YTD Expenditure columns</t>
  </si>
  <si>
    <t>This will include Year to Date: Title III Expenses, Cash Match Expenses, In-Kind Expenses, Other Federal Expenses, Other State Expenses, Other Local Expenses, Prior Year Program Income Expenses and Current Year Program Income Expenses.</t>
  </si>
  <si>
    <t>Other Federal and State Contracts**</t>
  </si>
  <si>
    <t>NSIP Expenditures YTD</t>
  </si>
  <si>
    <r>
      <rPr>
        <u/>
        <sz val="10"/>
        <rFont val="Arial"/>
        <family val="2"/>
      </rPr>
      <t>Federal Title III funds</t>
    </r>
    <r>
      <rPr>
        <sz val="10"/>
        <rFont val="Arial"/>
        <family val="2"/>
      </rPr>
      <t xml:space="preserve"> allocated based on the actual number of eligible meals served in the prior federal fiscal year. Funds must be used to purchase domestically-produced foods for use in Title III-C nutrition program meals.  </t>
    </r>
    <r>
      <rPr>
        <b/>
        <sz val="10"/>
        <rFont val="Arial"/>
        <family val="2"/>
      </rPr>
      <t>Funds are expended to support OAA service provision.*</t>
    </r>
  </si>
  <si>
    <t>Title III NSIP - Nutrition Services Incentive Program</t>
  </si>
  <si>
    <t>Title III OAA funds
Title VI NSIP</t>
  </si>
  <si>
    <t>AFCSP Expenditures YTD</t>
  </si>
  <si>
    <r>
      <rPr>
        <u/>
        <sz val="10"/>
        <rFont val="Arial"/>
        <family val="2"/>
      </rPr>
      <t>State funds</t>
    </r>
    <r>
      <rPr>
        <sz val="10"/>
        <rFont val="Arial"/>
        <family val="2"/>
      </rPr>
      <t xml:space="preserve"> expended to support the Alzheimer's Family and Caregiver Support Program.  </t>
    </r>
    <r>
      <rPr>
        <b/>
        <sz val="10"/>
        <rFont val="Arial"/>
        <family val="2"/>
      </rPr>
      <t>If funds are used as match towards the NFCSP program, they need to be in the same service provided and entered in SAMS as an OAA NFCSP service.</t>
    </r>
  </si>
  <si>
    <t>State AFCSP (Alzheimer's Family and Caregiver Support Program)</t>
  </si>
  <si>
    <t xml:space="preserve">Title III OAA funds                                                      </t>
  </si>
  <si>
    <t>State SSCS Expenditures YTD</t>
  </si>
  <si>
    <r>
      <rPr>
        <u/>
        <sz val="10"/>
        <rFont val="Arial"/>
        <family val="2"/>
      </rPr>
      <t>State funds</t>
    </r>
    <r>
      <rPr>
        <sz val="10"/>
        <rFont val="Arial"/>
        <family val="2"/>
      </rPr>
      <t xml:space="preserve"> expended to support the SSCS (State Senior Community Services) program. </t>
    </r>
    <r>
      <rPr>
        <b/>
        <sz val="10"/>
        <rFont val="Arial"/>
        <family val="2"/>
      </rPr>
      <t xml:space="preserve"> Funds are expended to support OAA service provision.*</t>
    </r>
  </si>
  <si>
    <t>State SSCS (State Senior Community Services)</t>
  </si>
  <si>
    <t>State Elderly Benefit Services Expenditures YTD</t>
  </si>
  <si>
    <r>
      <rPr>
        <u/>
        <sz val="10"/>
        <rFont val="Arial"/>
        <family val="2"/>
      </rPr>
      <t>State funds</t>
    </r>
    <r>
      <rPr>
        <sz val="10"/>
        <rFont val="Arial"/>
        <family val="2"/>
      </rPr>
      <t xml:space="preserve"> expended to support the Elderly Benefit Services (EBS) program.  </t>
    </r>
    <r>
      <rPr>
        <b/>
        <sz val="10"/>
        <rFont val="Arial"/>
        <family val="2"/>
      </rPr>
      <t>Funds are expended to support OAA Legal/Benefit Assistance service provision.*</t>
    </r>
  </si>
  <si>
    <t>State Elderly Benefit Services (EBS)</t>
  </si>
  <si>
    <t>State Elder Abuse Services Expenditures YTD</t>
  </si>
  <si>
    <r>
      <rPr>
        <u/>
        <sz val="10"/>
        <rFont val="Arial"/>
        <family val="2"/>
      </rPr>
      <t>State funds</t>
    </r>
    <r>
      <rPr>
        <sz val="10"/>
        <rFont val="Arial"/>
        <family val="2"/>
      </rPr>
      <t xml:space="preserve"> expended to support the Elder Abuse program.</t>
    </r>
  </si>
  <si>
    <t>State Elder Abuse Services (EAS)</t>
  </si>
  <si>
    <t>SPAP Expenditures YTD</t>
  </si>
  <si>
    <r>
      <rPr>
        <u/>
        <sz val="10"/>
        <rFont val="Arial"/>
        <family val="2"/>
      </rPr>
      <t>State funds</t>
    </r>
    <r>
      <rPr>
        <sz val="10"/>
        <rFont val="Arial"/>
        <family val="2"/>
      </rPr>
      <t xml:space="preserve"> expended to support the State Pharmaceutical Assistance Program. </t>
    </r>
    <r>
      <rPr>
        <b/>
        <sz val="10"/>
        <rFont val="Arial"/>
        <family val="2"/>
      </rPr>
      <t>Funds are expended to support OAA Legal/Benefit Assistance service provision.*</t>
    </r>
  </si>
  <si>
    <t>SPAP (State Pharmaceutical Assistance Program)</t>
  </si>
  <si>
    <t>SHIP Expenditures YTD</t>
  </si>
  <si>
    <r>
      <rPr>
        <u/>
        <sz val="10"/>
        <rFont val="Arial"/>
        <family val="2"/>
      </rPr>
      <t>Federal funds</t>
    </r>
    <r>
      <rPr>
        <sz val="10"/>
        <rFont val="Arial"/>
        <family val="2"/>
      </rPr>
      <t xml:space="preserve"> expended to support the State Health Insurance Assistance Program. </t>
    </r>
    <r>
      <rPr>
        <b/>
        <sz val="10"/>
        <rFont val="Arial"/>
        <family val="2"/>
      </rPr>
      <t>Funds are expended to support OAA Legal/Benefit Assistance service provision.*</t>
    </r>
  </si>
  <si>
    <t>SHIP (State Health Insurance Assistance Program)</t>
  </si>
  <si>
    <t>MIPPA Expenditures YTD</t>
  </si>
  <si>
    <r>
      <rPr>
        <u/>
        <sz val="10"/>
        <rFont val="Arial"/>
        <family val="2"/>
      </rPr>
      <t>Federal funds</t>
    </r>
    <r>
      <rPr>
        <sz val="10"/>
        <rFont val="Arial"/>
        <family val="2"/>
      </rPr>
      <t xml:space="preserve"> expended to support the Medicare Improvements for Patients and Providers program.</t>
    </r>
    <r>
      <rPr>
        <b/>
        <sz val="10"/>
        <rFont val="Arial"/>
        <family val="2"/>
      </rPr>
      <t xml:space="preserve"> Funds are expended to support OAA Legal/Benefit Assistance service provision.*</t>
    </r>
  </si>
  <si>
    <t>MIPPA (Medicare Improvements for Patients and Providers Act)</t>
  </si>
  <si>
    <t xml:space="preserve">Main Service </t>
  </si>
  <si>
    <t>Service Name</t>
  </si>
  <si>
    <t>Subservice Name</t>
  </si>
  <si>
    <t>Unit Type</t>
  </si>
  <si>
    <t>M</t>
  </si>
  <si>
    <t>01-Administration</t>
  </si>
  <si>
    <t>N/A</t>
  </si>
  <si>
    <r>
      <t>General management functions of the agency that cannot be diretly allocated to a cost center or service, related to the management and administration of funds from the Bureau of Aging and Disabilty Resources.  </t>
    </r>
    <r>
      <rPr>
        <b/>
        <sz val="10"/>
        <rFont val="Arial"/>
        <family val="2"/>
      </rPr>
      <t>This is fiscally reported only to be reported on the monthly claim form as funding expended - there will be no services entered into SAMS.</t>
    </r>
  </si>
  <si>
    <t>02-Personal Care</t>
  </si>
  <si>
    <t>Hours</t>
  </si>
  <si>
    <t>Providing personal assistance, stand-by assistance, supervision or cues for people having difficulties with one or more activities of daily living (ADLs) such as: bathing, dressing, toileting, getting in/out of a bed or chair, eating or walking.  *For Title VI:  This service requires trained personnel and includes in-home services such as checking blood pressure and blood glucose.</t>
  </si>
  <si>
    <t>S</t>
  </si>
  <si>
    <t>Bathing (02)</t>
  </si>
  <si>
    <t>Providing assistance with getting in and out of the bath or shower, preparing the bath, and washing and drying.</t>
  </si>
  <si>
    <t>Foot Care / Podiatry (02)</t>
  </si>
  <si>
    <t>The basic care of the lower leg, foot, and nails.  Includes assistance with washing feet; trimming nails; buffing corns, calluses; and debriding thickened nails (Mercer, American Diabetes Association)</t>
  </si>
  <si>
    <t>03-Homemaker</t>
  </si>
  <si>
    <t>Providing assistance with routine household tasks to people having difficulties with one or more of the following instrumental activities of daily living (IADLs):  preparing meals, managing medications, managing money, doing light housework, shopping, traveling, and using a telephone.  Allowable tasks include: laundry, ironing, meal preparation, shopping for necessities (including groceries), light housekeeping tasks (e.g., dusting, vacuuming, mopping floors, cleaning bathroom and kitchen, making beds, maintaining safe environment).</t>
  </si>
  <si>
    <t>Money Management (03)</t>
  </si>
  <si>
    <t>Providing assistance with handling bill paying, banking, etc.</t>
  </si>
  <si>
    <t>Regular/Standard Cleaning (03)</t>
  </si>
  <si>
    <t>Providing assistance with dusting, vacuuming, mopping floors, cleaning bathrooms, cleaning kitchens, making beds, etc.</t>
  </si>
  <si>
    <t>Shopping Assistance (03)</t>
  </si>
  <si>
    <t>Providing assistance with shopping for necessities such as personal items, groceries, and/or other household items.</t>
  </si>
  <si>
    <t>04-Chore</t>
  </si>
  <si>
    <t>Providing assistance with non-continual household tasks to people having difficulties with one or more of the following instrumental activities of daily living (IADLs):  doing heavy housework and outside chores.  Allowable include: installing screens and storm windows, cleaning appliances, cleaning and securing carpets and rugs, washing walls and windows, scrubbing floors, cleaning attics and basements to remove fire and health hazards, pest control, grass cutting and leaf raking, clearing walkways of ice, snow and leaves, trimming overhanging tree branches, wood chopping, and moving heavy furniture.</t>
  </si>
  <si>
    <t>Heavy/Extensive Cleaning (04)</t>
  </si>
  <si>
    <t>Providing assistance with scrubbing floors, washing inside walls and windows, deep cleaning appliances, cleaning carpets and rugs, cleaning attics and basements to remove hazards, pest control, and other mass cleanup.</t>
  </si>
  <si>
    <t>Lawn Care (04)</t>
  </si>
  <si>
    <t>Providing assistance with grass cutting.</t>
  </si>
  <si>
    <t>Raking Leaves (04)</t>
  </si>
  <si>
    <t>Providing assistance with leaf raking and clearing walkways of leaves.</t>
  </si>
  <si>
    <t>Snow Removal (04)</t>
  </si>
  <si>
    <t>Providing assistance with shoveling snow and clearing walkways of ice and snow.Providing assistance with shoveling snow and clearing walkways of ice and snow.</t>
  </si>
  <si>
    <t>Storms and Screens (04)</t>
  </si>
  <si>
    <t>Providing assistance with installing screens and storm windows.</t>
  </si>
  <si>
    <t>Window Washing-Exterior (04)</t>
  </si>
  <si>
    <t>Providing assistance with washing outside windows.</t>
  </si>
  <si>
    <t>05-Home Delivered Meals</t>
  </si>
  <si>
    <t>Meals</t>
  </si>
  <si>
    <t>A meal provided to an eligible individual in his/her place of residence.  The meal meets the requirements of the Older Americans Act and state policy.</t>
  </si>
  <si>
    <t>Breakfast (05)</t>
  </si>
  <si>
    <t xml:space="preserve">A home-delivered meal that is either delivered in the morning or consists of foods traditionally served for breakfast, such as eggs or pancakes.  </t>
  </si>
  <si>
    <t>Cold Meal (05)</t>
  </si>
  <si>
    <t>A home-delivered meal consisting solely of either potentially hazardous (TCS) food items that must be kept at temperatures under 41 degrees Fahrenheit (e.g. tuna salad) or food items that do not require temperature control (e.g. whole apples or bread).</t>
  </si>
  <si>
    <r>
      <t xml:space="preserve">Emergency </t>
    </r>
    <r>
      <rPr>
        <sz val="10"/>
        <rFont val="Arial"/>
        <family val="2"/>
      </rPr>
      <t>Meal (05)</t>
    </r>
  </si>
  <si>
    <t>A home-delivered meal provided in preparation of or following an emergency situation.  Meals could be fresh, frozen, or shelf-stable.</t>
  </si>
  <si>
    <t>Evening Meal (05)</t>
  </si>
  <si>
    <t>A home-delivered meal that is intended for consumption later in the day, typically between 5 and 7 p.m.</t>
  </si>
  <si>
    <t>Frozen Meal (05)</t>
  </si>
  <si>
    <t>A home-delivered meal provided in a solid frozen state.</t>
  </si>
  <si>
    <t>Hot Meal (05)</t>
  </si>
  <si>
    <t>A home-delivered meal that includes potentially hazardous (TCS) food items that must be kept at temperatures above 140 degrees Fahrenheit (e.g. cooked fish).</t>
  </si>
  <si>
    <t>Weekend Meal (05)</t>
  </si>
  <si>
    <t>Provision of a home-delivered meal intended for consumption on a Saturday or Sunday.  Meals could be fresh, frozen, or shelf-stable.</t>
  </si>
  <si>
    <t>06-Adult Day Care/Health</t>
  </si>
  <si>
    <t xml:space="preserve">Provision of care for functionally impaired older adults in a non-residential, supervised, protective, and congregate setting during some portion of a day (fewer than 24 hours). Services offered in conjunction with adult day care/adult day health typically include social and recreational activities, training, counseling, and services such as rehabilitation, medication assistance and home‐health aide services for adult day health.  Older adults served require supervision but do not require institutionalization. </t>
  </si>
  <si>
    <t>Bathing (06)</t>
  </si>
  <si>
    <t>Providing assistance with getting in and out of the bath or shower, preparing the bath, and washing and drying in an adult day care setting.</t>
  </si>
  <si>
    <t>07-Case Management</t>
  </si>
  <si>
    <t>Person-centered approach to providing assistance with care coordination for older customers and/or their caregivers in circumstances where the older person is experiencing diminished functional capacities, personal conditions, or other characteristics which require the provision of services by formal service providers or informal caregivers.  Activities of case management include learning the customer’s strengths, assessing the customer’s needs, developing care plan that ensure the safety and well-being of the customer, authorizing and coordinating services among providers that support the customer’s needs, monitoring service provision and the customer’s health and welfare, and providing ongoing reassessment of needs.  A unit is defined as the time, which is spent by staff, or qualified designee, engaged in working for an eligible person. A unit does not include travel time, staff training, program publicity, or direct services other than care coordination.</t>
  </si>
  <si>
    <t>08-Congregate Meals</t>
  </si>
  <si>
    <t>A meal provided to an eligible individual in a group setting which promotes socialization of older individuals.  The meal meets the requirements of the Older Americans Act and state policy.</t>
  </si>
  <si>
    <t>Breakfast (08)</t>
  </si>
  <si>
    <t xml:space="preserve">A congregate meal that is either served in the morning or consists of foods traditionally served for breakfast, such as eggs or pancakes.  </t>
  </si>
  <si>
    <t>Cafe 60 (08)</t>
  </si>
  <si>
    <t>A congregate meal provided at a senior dining center that accepts vouchers.  Voucher programs require approval from the AAA and BADR prior to implementation.</t>
  </si>
  <si>
    <t>Cold Meal (08)</t>
  </si>
  <si>
    <t>A congregate meal consisting solely of either potentially hazardous (TCS) food items that must be kept at temperatures under 41 degrees Fahrenheit (e.g. tuna salad) or food items that do not require temperature control (e.g. whole apples or bread).</t>
  </si>
  <si>
    <r>
      <t xml:space="preserve">Emergency </t>
    </r>
    <r>
      <rPr>
        <sz val="10"/>
        <rFont val="Arial"/>
        <family val="2"/>
      </rPr>
      <t>Meal (08)</t>
    </r>
  </si>
  <si>
    <t>Emergency meals provided to a congregate meal participant in preparation of or following an emergency situation.  Meals could be fresh, frozen, or shelf-stable.</t>
  </si>
  <si>
    <t>Evening Meal (08)</t>
  </si>
  <si>
    <t>A congregate meal that is served later in the day, typically between 5 and 7 p.m.</t>
  </si>
  <si>
    <t>Evening Salad Bar (08)</t>
  </si>
  <si>
    <t>A buffet-style congregate meal in which an assortment of salad ingredients are provided for participants to assemble their own salad.  The meal is served later in the day, typically between 5 and 7 p.m.</t>
  </si>
  <si>
    <t>Hot Meal (08)</t>
  </si>
  <si>
    <t>A congregate meal that includes potentially hazardous (TCS) food items that must be kept at temperatures above 140 degrees Fahrenheit (e.g. cooked fish).</t>
  </si>
  <si>
    <t>Noon Salad Bar (08)</t>
  </si>
  <si>
    <t>A buffet-style congregate meal in which an assortment of salad ingredients are provided for participants to assemble their own salad.  The meal is served mid-day, typically around 12 p.m.</t>
  </si>
  <si>
    <t>Rise and Dine (08)</t>
  </si>
  <si>
    <t xml:space="preserve">A congregate meal that is either served in the morning or consists of foods traditionally served for breakfast, such as eggs or pancakes. Rise and Dine meals are served in a restaurant setting with no prior reservations required.  Participants order from a senior dining menu and receive table service. </t>
  </si>
  <si>
    <t>Salad Bar (08)</t>
  </si>
  <si>
    <t>A buffet-style congregate meal in which an assortment of salad ingredients are provided for participants to assemble their own salad.</t>
  </si>
  <si>
    <t>Special Events (08)</t>
  </si>
  <si>
    <t>A congregate meal that is served in conjunction with a one-time or infrequently occurring event outside of normal programs or activities.</t>
  </si>
  <si>
    <t>Volunteer Meal (08)</t>
  </si>
  <si>
    <t>A meal that is provided to a volunteer who provides direct service to the nutrition program.  (Reminder:  NSIP eligibility must be indicated in the client record in SAMS).</t>
  </si>
  <si>
    <t>Weekend Meal (08)</t>
  </si>
  <si>
    <t>A congregate meal provided in a dining center that operates on a Saturday or Sunday.</t>
  </si>
  <si>
    <t>09h-Nutrition Counseling (Hours)</t>
  </si>
  <si>
    <t>Provision of individualized advise and guidance to individuals who are at nutritional risk because of their health or nutritional history, dietary intake, medications used or chronic illness, about options and methods for improving their nutritional status, performed by a health professional. (Title VI only)</t>
  </si>
  <si>
    <t>Home Visit (09h)</t>
  </si>
  <si>
    <t>Nutrition counseling conducted in person. (Title VI only)</t>
  </si>
  <si>
    <t>Phone Call (09h)</t>
  </si>
  <si>
    <t>Nutrition counseling conducted by telephone. (Title VI only)</t>
  </si>
  <si>
    <t>09s-Nutrition Counseling (Sessions)</t>
  </si>
  <si>
    <t>Sessions</t>
  </si>
  <si>
    <t>Provision of individualized guidance to older individuals or their caregivers who are determined by a registered dietitian to be at nutritional risk, because of their health or nutritional history, dietary intake, medications used or chronic illness.  Counseling is provided on-on-one by a registered dietitian, in accordance with state policy, and addresses options and methods for improving nutritional status. A session is counted for each individual attending a nutrition counseling session.</t>
  </si>
  <si>
    <t>Home Visit (09)</t>
  </si>
  <si>
    <t>Nutrition counseling conducted in person.</t>
  </si>
  <si>
    <t>Phone Call (09)</t>
  </si>
  <si>
    <t>Nutrition counseling conducted by telephone.</t>
  </si>
  <si>
    <t>10p-Assisted Transportation</t>
  </si>
  <si>
    <t>One-Way Trip</t>
  </si>
  <si>
    <t xml:space="preserve">Provision of assistance, including escort, to a non-ambulatory person who has difficulties (physical or cognitive) using regular vehicular transportation. Includes rides on predetermined routes and rides provided upon customer request. </t>
  </si>
  <si>
    <t>Education/Training (10p)</t>
  </si>
  <si>
    <t>Provision of assisted transportation for the primary purpose of education or training. </t>
  </si>
  <si>
    <t>Employment (10p)</t>
  </si>
  <si>
    <t>Provision of assisted transportation for the primary purpose of performing work-related activities.  Work-related activities could be paid or volunteer.  Does not include transportation for training or education programs (see definition for Education/Training). </t>
  </si>
  <si>
    <t>Medical (10p)</t>
  </si>
  <si>
    <t>Provision of assisted transportation for the primary purposes of participation in medical or medically-prescribed activities or purchase of medical or medically-prescribed services or products.</t>
  </si>
  <si>
    <t>Nutrition (10p)</t>
  </si>
  <si>
    <t>Provision of assisted transportation for the primary purpose of consumption, purchase, or receipt of food. </t>
  </si>
  <si>
    <t>Other (10p)</t>
  </si>
  <si>
    <t>Provision of assisted transportation for a primary purpose other than education/training-related, work-related, medical, nutritional, shopping/personal business-related, or social/recreational. </t>
  </si>
  <si>
    <t>Shopping/Personal Business (10p)</t>
  </si>
  <si>
    <t xml:space="preserve">Provision of assisted transportation for the primary purpose of shopping for necessities or conducting other personal business. </t>
  </si>
  <si>
    <t>Social/Recreational (10p)</t>
  </si>
  <si>
    <t>Provision of assisted transportation for the primary purpose of participating in social or recreational activities. </t>
  </si>
  <si>
    <t>10v-Assisted Transportation (5310 Vehicle)</t>
  </si>
  <si>
    <t>(no main sub-service - a sub-service must be assigned)</t>
  </si>
  <si>
    <t>Vehicle-One-Way Trip</t>
  </si>
  <si>
    <t>Education/Training (10v)</t>
  </si>
  <si>
    <t>Employment (10v)</t>
  </si>
  <si>
    <t>Medical (10v)</t>
  </si>
  <si>
    <t>Nutrition (10v)</t>
  </si>
  <si>
    <t>Other (10v)</t>
  </si>
  <si>
    <t>Shopping/Personal Business (10v)</t>
  </si>
  <si>
    <t>Social/Recreational (10v)</t>
  </si>
  <si>
    <t>11p-Transportation</t>
  </si>
  <si>
    <t>Provision of transportation for an ambulatory person from one location to another.  Does not include any other activity.  Includes rides on predetermined routes and rides provided upon customer request.</t>
  </si>
  <si>
    <t>Education/Training (11p)</t>
  </si>
  <si>
    <t>Provision of transportation for the primary purpose of education or training. </t>
  </si>
  <si>
    <t>Employment (11p)</t>
  </si>
  <si>
    <t>Provision of transportation for the primary purpose of performing work-related activities.  Work-related activities could be paid or volunteer.  Does not include transportation for training or education programs (see definition for Education/Training). </t>
  </si>
  <si>
    <t>Medical (11p)</t>
  </si>
  <si>
    <t>Provision of transportation for the primary purposes of participation in medical or medically-prescribed activities or purchase of medical or medically-prescribed services or products.</t>
  </si>
  <si>
    <t>Nutrition (11p)</t>
  </si>
  <si>
    <t>Provision of transportation for the primary purpose of consumption, purchase, or receipt of food. </t>
  </si>
  <si>
    <t>Other (11p)</t>
  </si>
  <si>
    <t>Provision of transportation for a primary purpose other than education/training-related, work-related, medical, nutritional, shopping/personal business-related, or social/recreational. </t>
  </si>
  <si>
    <t>Shopping/Personal Business (11p)</t>
  </si>
  <si>
    <t xml:space="preserve">Provision of transportation for the primary purpose of shopping for necessities or conducting other personal business. </t>
  </si>
  <si>
    <t>Social/Recreation (11p)</t>
  </si>
  <si>
    <t>Provision of transportation for the primary purpose of participating in social or recreational activities. </t>
  </si>
  <si>
    <t>11v-Transportation (5310 Vehicle)</t>
  </si>
  <si>
    <t>Education/Training (11v)</t>
  </si>
  <si>
    <t>Employment (11v)</t>
  </si>
  <si>
    <t>Medical (11v)</t>
  </si>
  <si>
    <t>Nutrition (11v)</t>
  </si>
  <si>
    <t>Other (11v)</t>
  </si>
  <si>
    <t>Shopping/Personal Business (11v)</t>
  </si>
  <si>
    <t>Social/Recreation (11v)</t>
  </si>
  <si>
    <t>13h-Nutrition Education (Hours)</t>
  </si>
  <si>
    <t>An educational program provided by a knowledgeable person to promote better health and providing accurate and culturally sensitive nutrition or health (as it relates to nutrition) information and instruction in a group or individual setting. (Title VI only)</t>
  </si>
  <si>
    <t>13s-Nutrition Education (Sessions)</t>
  </si>
  <si>
    <t>A program to promote better health by providing accurate and culturally sensitive nutrition, physical fitness, or health (as it relates to nutrition) information and instruction to participants, caregivers, or participants and caregivers in a group or individual setting overseen by a program nutritionist. May include cooking demonstrations, educational taste-testing, audio-visual presentations, lecture, or small group discussions.  Printed materials may be used as the sole education component for home-delivered meal program participants, if necessary.</t>
  </si>
  <si>
    <t>14-Information and Assistance</t>
  </si>
  <si>
    <t>Contacts</t>
  </si>
  <si>
    <r>
      <t xml:space="preserve">Provision of concrete information to a client about available public and voluntary services and resources, including name, address, and telephone number of service or resource and linkage with apropriate community resource(s) to ensure necessary service will be delivered to the client.  Must include contact and follow-up with provider and/or client.  </t>
    </r>
    <r>
      <rPr>
        <b/>
        <sz val="10"/>
        <color theme="1"/>
        <rFont val="Arial"/>
        <family val="2"/>
      </rPr>
      <t>**This service is not mandatory to enter and is not used for NAPIS Federal Reporting.**</t>
    </r>
  </si>
  <si>
    <t>Assistance (14)</t>
  </si>
  <si>
    <r>
      <t xml:space="preserve">Provision of assistance in gaining access to availble services. </t>
    </r>
    <r>
      <rPr>
        <b/>
        <sz val="10"/>
        <color theme="1"/>
        <rFont val="Arial"/>
        <family val="2"/>
      </rPr>
      <t xml:space="preserve"> </t>
    </r>
    <r>
      <rPr>
        <sz val="10"/>
        <color theme="1"/>
        <rFont val="Arial"/>
        <family val="2"/>
      </rPr>
      <t xml:space="preserve">Must include contact and follow-up with provider and/or client. </t>
    </r>
    <r>
      <rPr>
        <b/>
        <sz val="10"/>
        <color theme="1"/>
        <rFont val="Arial"/>
        <family val="2"/>
      </rPr>
      <t xml:space="preserve"> **This service is not mandatory to enter and is not used for NAPIS Federal Reporting.**</t>
    </r>
  </si>
  <si>
    <t>Email (14)</t>
  </si>
  <si>
    <r>
      <t xml:space="preserve">Provision of concrete information and assistance through the means of email to a client.  Must include contact and follow-up with provider and/or client. </t>
    </r>
    <r>
      <rPr>
        <b/>
        <sz val="10"/>
        <color theme="1"/>
        <rFont val="Arial"/>
        <family val="2"/>
      </rPr>
      <t xml:space="preserve"> **This service is not mandatory to enter and is not used for NAPIS Federal Reporting.**</t>
    </r>
  </si>
  <si>
    <t>Emergency Preparedness (14)</t>
  </si>
  <si>
    <r>
      <t xml:space="preserve">Provision of concrete information and assistance of emergency prepardness to a client.  Must include contact and follow-up with provider and/or client. </t>
    </r>
    <r>
      <rPr>
        <b/>
        <sz val="10"/>
        <color theme="1"/>
        <rFont val="Arial"/>
        <family val="2"/>
      </rPr>
      <t xml:space="preserve"> **This service is not mandatory to enter and is not used for NAPIS Federal Reporting.**</t>
    </r>
  </si>
  <si>
    <t>Information (14)</t>
  </si>
  <si>
    <r>
      <t xml:space="preserve">Provision of information about available services.  Must include contact and follow-up with provider and/or client. </t>
    </r>
    <r>
      <rPr>
        <b/>
        <sz val="10"/>
        <color theme="1"/>
        <rFont val="Arial"/>
        <family val="2"/>
      </rPr>
      <t xml:space="preserve"> **This service is not mandatory to enter and is not used for NAPIS Federal Reporting.**</t>
    </r>
  </si>
  <si>
    <t>Phone Call (14)</t>
  </si>
  <si>
    <r>
      <t xml:space="preserve">Provision of concrete information and assistance via a phone call to a client.  Must include contact and follow-up with provider and/or client. </t>
    </r>
    <r>
      <rPr>
        <b/>
        <sz val="10"/>
        <color theme="1"/>
        <rFont val="Arial"/>
        <family val="2"/>
      </rPr>
      <t xml:space="preserve"> **This service is not mandatory to enter and is not used for NAPIS Federal Reporting.**</t>
    </r>
  </si>
  <si>
    <t>Walk-In (14)</t>
  </si>
  <si>
    <r>
      <t xml:space="preserve">Provision of concrete information and assistance via walk-in to a client.  Must include contact and follow-up with provider and/or client. </t>
    </r>
    <r>
      <rPr>
        <b/>
        <sz val="10"/>
        <color theme="1"/>
        <rFont val="Arial"/>
        <family val="2"/>
      </rPr>
      <t xml:space="preserve"> **This service is not mandatory to enter and is not used for NAPIS Federal Reporting.**</t>
    </r>
  </si>
  <si>
    <t>15s-Outreach (Sessions)</t>
  </si>
  <si>
    <t>One-on-one contacts with older adults or their caregivers initiated by an agency or organization to encourage their use of existing services and benefits.  Does not include a group activity that involves a contact with several current or potential customers/caregivers (see Public Information definition).  Does not include comprehensive assessment of need, development of a service plan, or arranging for service provision (see Case Management definition).</t>
  </si>
  <si>
    <t>16a-Public Information (Activities)</t>
  </si>
  <si>
    <t>Activities</t>
  </si>
  <si>
    <t>Contacts with a group of older adults, their caregivers, or the general public, to inform them of service availability or provide general program information. Examples include but are not limited to health fairs, publications, newsletters, brochures, caregiver conferences, publicity or mass media campaigns, and other similar informational activities in accordance with state policy.</t>
  </si>
  <si>
    <t>Conference (16a)</t>
  </si>
  <si>
    <t xml:space="preserve">Conferences or other public events for older adults, their caregivers, or the general public.  </t>
  </si>
  <si>
    <t>Emergency Preparedness (16a)</t>
  </si>
  <si>
    <t xml:space="preserve">Distribution of disaster preparedness information that will assist older adults or their caregivers in the event of an emergency.  </t>
  </si>
  <si>
    <t>Grandparent Newsletter (16a)</t>
  </si>
  <si>
    <t>Distribution of newspapers or newsletters containing accurate, timely, and relevant information predominately of interest to and affecting grandparents.</t>
  </si>
  <si>
    <t>Informational Mailing (16a)</t>
  </si>
  <si>
    <t>Distribution of accurate, timely, and relevant information via US mail or email.</t>
  </si>
  <si>
    <t>Informational Material (16a)</t>
  </si>
  <si>
    <t>Distribution of printed material or handouts that pertain to current research, public policy concerns, etc.</t>
  </si>
  <si>
    <t>Memory Cafe (16a)</t>
  </si>
  <si>
    <t>Social gatherings that provide opportunities for individuals with dementia, along with their family, friends and caregivers, to enjoy interactions with others experiencing the same challenges and to talk openly about issues. They are not intended as support groups.</t>
  </si>
  <si>
    <t>Newsletter (16a)</t>
  </si>
  <si>
    <t>Distribution of newsletters containing accurate, timely, and relevant information of interest to and affecting the wellbeing of older adults or their caregivers.</t>
  </si>
  <si>
    <t>Newspaper (16a)</t>
  </si>
  <si>
    <t>Distribution of newspapers containing accurate, timely, and relevant information of interest to and affecting the wellbeing of older adults or their caregivers.</t>
  </si>
  <si>
    <t>Public Exhibit (16a)</t>
  </si>
  <si>
    <t>Distribution of accurate, timely, and relevant information via booths, exhibits, or fairs.</t>
  </si>
  <si>
    <t>Public Presentation (16a)</t>
  </si>
  <si>
    <t>Distribution of accurate, timely, and relevant information via formal group audio visual presentations.</t>
  </si>
  <si>
    <t>Radio (16a)</t>
  </si>
  <si>
    <t>Distribution of accurate, timely, and relevant information via radio interviews or programs.</t>
  </si>
  <si>
    <t>Resource Directory (16a)</t>
  </si>
  <si>
    <t>Distribution of information about the network of resources available to individuals within their communities.</t>
  </si>
  <si>
    <t>Taped Presentation (16a)</t>
  </si>
  <si>
    <t>Distribution of accurate, timely, and relevant information via taped audio visual presentations on topics of interest to and affecting the wellbeing of older adults and their caregivers.  Taped presentations could be webinars or shared via other electronic media.</t>
  </si>
  <si>
    <t>Television (16a)</t>
  </si>
  <si>
    <t>Distribution of accurate, timely, and relevant information via television interviews or programs.</t>
  </si>
  <si>
    <t>16h-Public Information (Hours)</t>
  </si>
  <si>
    <t>Hours of Preparation</t>
  </si>
  <si>
    <t>Writing, reproducing, and mailing a program newsletter; writing a newspaper column; or providing a radio/television interview. (Title VI only)</t>
  </si>
  <si>
    <t>Conference (16h)</t>
  </si>
  <si>
    <t>Emergency Preparedness (16h)</t>
  </si>
  <si>
    <t>Grandparent Newsletter (16h)</t>
  </si>
  <si>
    <t>Informational Mailing (16h)</t>
  </si>
  <si>
    <t>Informational Material (16h)</t>
  </si>
  <si>
    <t>Memory Cafe (16h)</t>
  </si>
  <si>
    <t>Newsletter (16h)</t>
  </si>
  <si>
    <t>Newspaper (16h)</t>
  </si>
  <si>
    <t>Public Exhibit (16h)</t>
  </si>
  <si>
    <t>Public Presentation (16h)</t>
  </si>
  <si>
    <t>Radio (16h)</t>
  </si>
  <si>
    <t>Resource Directory (16h)</t>
  </si>
  <si>
    <t>Taped Presentation (16h)</t>
  </si>
  <si>
    <t>Television (16h)</t>
  </si>
  <si>
    <t>17c-Counseling</t>
  </si>
  <si>
    <t>Provision of professional advice, guidance, and instruction, either on a one-time or ongoing basis to an older individual and/or family members who are experiencing personal, social, or emotional problems.  May be provided by telephone or in person by paid, donated and/or volunteer staff who have been professionally trained.  Includes emotional support, problem identification and resolution, skill building, grief counseling, mental health counseling, etc. Does not include nutrition or legal counseling (See Nutrition Counseling and Legal Assistance definitions).  Does not include support group activities (peer led) or training (See definitions for Support Groups and Training).</t>
  </si>
  <si>
    <t>Individual Counseling (17c)</t>
  </si>
  <si>
    <t xml:space="preserve">Provision of one-on-one advice, guidance, and instruction, either on a one-time or ongoing basis to and older individual or a family member of an older individual who is experiencing personal, social, or emotional problems.  </t>
  </si>
  <si>
    <t>17t-Training</t>
  </si>
  <si>
    <t>Provision of formal or informal opportunities for individuals to acquire knowledge, experience or skills.  Includes individual or group events designed to increase awareness; promote personal enrichment, for example, through continuing education; to increase or gain skills in a specific craft, trade, job or occupation.  May include use of evidence-based programs, be conducted in-person or online, and be provided in individual or group settings. Does not include staff training. Does not include nutrition education, health promotion programs or activities, or information and assistance (see definitions for Nutrition Education, Health Promotion Programs, Health Promotion Activities, and Information and Assistance).</t>
  </si>
  <si>
    <t>Sip &amp; Swipe (17t)</t>
  </si>
  <si>
    <t>A digital literacy program designed to train older adults the basic skills needed to use a tablet.</t>
  </si>
  <si>
    <t>TRIAD (17t)</t>
  </si>
  <si>
    <t xml:space="preserve">Provision of the national TRIAD program, which provides older individuals with the knowledge they need to feel safer and more secure in their communities.  </t>
  </si>
  <si>
    <t>18-Temporary Respite Care (III-B)</t>
  </si>
  <si>
    <r>
      <t xml:space="preserve">A service which provides a brief period of relief or rest for caregivers.  May include in-home respite or facility-based respite (either during the day or overnight on a temporary basis). </t>
    </r>
    <r>
      <rPr>
        <b/>
        <sz val="10"/>
        <color theme="1"/>
        <rFont val="Arial"/>
        <family val="2"/>
      </rPr>
      <t>**Access to this service is available upon request by the Aging Unit.**</t>
    </r>
  </si>
  <si>
    <t>Grandparent Respite (18)</t>
  </si>
  <si>
    <t>Respite care for grandparents and other relative caregivers caring for children.  Includes camps, summer camps, child care/day care, after school care/activities, etc.</t>
  </si>
  <si>
    <t>19s-Medication Management (Sessions)</t>
  </si>
  <si>
    <t>Assistance to customers in managing the use of both prescription and over the counter (OTC) medication in order to prevent incorrect usage and adverse drug reactions.  May include face-to-face review of the customer’s medication regimen, set-up of a medication regimen, supervision of compliance with medication regimens, cueing via home visits or telephone calls, and/or communicating with referral sources (physicians, family members, primary caregivers, etc.). Primary activities are normally on a one-to-one basis; if done as a group activity, each participant shall be counted as participating in one session.</t>
  </si>
  <si>
    <t>Prescription Assistance (19s)</t>
  </si>
  <si>
    <t>Assistance to customers in managing prescription medications to prevent incorrect usage and adverse drug reactions.</t>
  </si>
  <si>
    <t>20-Advocacy Leadership Development</t>
  </si>
  <si>
    <t>Contacts made to monitor, evaluate, and comment on all laws, policies, programs, taxes, and service systems which affect older individuals.   Includes participation in hearings, contacts with national, state and/or local representatives, etc. to promote benefits and opportunities for older individuals.  Includes contacts that enhance the ability of older people to advocate for themselves and for other older people. Does not include services provided by an attorney or person under the supervision of an attorney.</t>
  </si>
  <si>
    <t>Commission on Aging (20)</t>
  </si>
  <si>
    <t>Contacts made by members of the Commission on Aging that enhance the ability of older people to advocate for themselves and for other older people.</t>
  </si>
  <si>
    <t>Nutrition Advisory Council (20)</t>
  </si>
  <si>
    <t>Contacts made by members of the Nutrition Advisory Council that enhance the ability of older people to advocate for themselves and for other older people.</t>
  </si>
  <si>
    <t>21s-Insurance / Benefits (Sessions)</t>
  </si>
  <si>
    <t>Provision of assistance in writing letters and completing financial forms, including tax forms, and other applications or documents. Does not include services provided by an attorney or person under the supervision of an attorney (see Legal Assistance definition).</t>
  </si>
  <si>
    <t>Homestead Tax Credit (21s)</t>
  </si>
  <si>
    <t>Provision of assistance in completing the Homestead Tax Credit Claim.  Does not include assistance provided by an Elder Benefit Specialist (EBS).</t>
  </si>
  <si>
    <t>Medicare Part D (21s)</t>
  </si>
  <si>
    <t>Provision of assistance in enrolling in Medicare Part D prescription drug assistance program. Does not include assistance provided by an Elder Benefit Specialist (EBS).</t>
  </si>
  <si>
    <t>SeniorCare (21s)</t>
  </si>
  <si>
    <t>Provision of assistance in enrolling in SeniorCare prescription drug assistance program. Does not include assistance provided by an Elder Benefit Specialist (EBS).</t>
  </si>
  <si>
    <t>Telephone (21s)</t>
  </si>
  <si>
    <r>
      <t xml:space="preserve">Provision of assistance in </t>
    </r>
    <r>
      <rPr>
        <u/>
        <sz val="10"/>
        <rFont val="Arial"/>
        <family val="2"/>
      </rPr>
      <t>applying for</t>
    </r>
    <r>
      <rPr>
        <sz val="10"/>
        <rFont val="Arial"/>
        <family val="2"/>
      </rPr>
      <t xml:space="preserve"> discounts, credits, or other financial assistance for telephone bills.</t>
    </r>
  </si>
  <si>
    <t>Wisconsin Home Energy Assistance (21s)</t>
  </si>
  <si>
    <t>Provision of assistance in applying for the Wisconsin Home Energy Assistance Program for assistance for heating costs, electric costs, and energy crisis situations.</t>
  </si>
  <si>
    <t>22c-Assessments (Contacts)</t>
  </si>
  <si>
    <r>
      <t xml:space="preserve">Collecting necessary information about an older individual to determine need and/or eligibility for a service.  May include evaluation of a person’s physical, psychological, and social needs; financial resources; informal support system; immediate environment, etc. </t>
    </r>
    <r>
      <rPr>
        <b/>
        <sz val="10"/>
        <color theme="1"/>
        <rFont val="Arial"/>
        <family val="2"/>
      </rPr>
      <t xml:space="preserve"> **This service is not mandatory to enter and is not used for NAPIS Federal Reporting.**</t>
    </r>
  </si>
  <si>
    <t>23a-Health Promotion (Program)</t>
  </si>
  <si>
    <t>(no main sub-service - a program must be assigned)</t>
  </si>
  <si>
    <t>Programs that meet ACL/AoA’s definition for an evidence-based program.  Evidence-based programs promote health and wellbeing; reduce disease, disability, and/or injury; and/or extend the length or quality of life for adults 60 years old or older.</t>
  </si>
  <si>
    <t>A Matter of Balance (23a)</t>
  </si>
  <si>
    <t>Warm-water exercise program suitable for every fitness levels, shown to reduce pain and improve overall health. Exercises include range of motion, muscle-strengthening, socialization activities and an optional, moderate-intensity aerobic component.</t>
  </si>
  <si>
    <t>Arthritis Foundation Aquatics Exercise Program (23a)</t>
  </si>
  <si>
    <t>Arthritis Foundation Exercise Program (23a)</t>
  </si>
  <si>
    <r>
      <rPr>
        <sz val="10"/>
        <color rgb="FF000000"/>
        <rFont val="Arial"/>
        <family val="2"/>
      </rPr>
      <t>Low-impact recreational exercise program designed for people with arthritis, rheumatic diseases or musculoskelatal conditions that improves functional ability, self-confidence, self-care, mobility, muscle strength and coordination.</t>
    </r>
    <r>
      <rPr>
        <sz val="10"/>
        <color theme="1"/>
        <rFont val="Arial"/>
        <family val="2"/>
      </rPr>
      <t xml:space="preserve"> </t>
    </r>
  </si>
  <si>
    <t xml:space="preserve">Arthritis Foundation Tai Chi Program (23a) </t>
  </si>
  <si>
    <r>
      <t xml:space="preserve">Tai chi program that improves movement, balance, strength, flexibility, and relaxation and decreases pain and falls.   </t>
    </r>
    <r>
      <rPr>
        <sz val="10"/>
        <color theme="1"/>
        <rFont val="Arial"/>
        <family val="2"/>
      </rPr>
      <t xml:space="preserve">   </t>
    </r>
  </si>
  <si>
    <t xml:space="preserve">Arthritis Self-Management (Self-Help) (23a) </t>
  </si>
  <si>
    <r>
      <t xml:space="preserve">A program for people with different types of rheumatic diseases (such as osteoarthritis, rheumatoid arthritis, fibromyalgia, lupus, etc.) that enables participants to build self-confidence to take part in maintaining their health and managing their diseases. </t>
    </r>
    <r>
      <rPr>
        <sz val="10"/>
        <color rgb="FF000000"/>
        <rFont val="Arial"/>
        <family val="2"/>
      </rPr>
      <t xml:space="preserve"> </t>
    </r>
  </si>
  <si>
    <t>Better Choices, Better Health-Arthritis (23a)</t>
  </si>
  <si>
    <t xml:space="preserve">An online interactive version of the Arthritis Self-Management Program (ASMP) that teaches the skills needed in the self-management of arthritis or other rheumatic diseases.  </t>
  </si>
  <si>
    <t xml:space="preserve">Better Choices, Better Health-CDSMP (23a) </t>
  </si>
  <si>
    <t>An online interactive version of the Chronic Disease Self-Management Program (CDSMP) that enables participants to build self-confidence to take part in maintaining their health and managing their chronic health conditions, such as hypertension, arthritis, heart disease, stroke, lung disease, and diabetes.</t>
  </si>
  <si>
    <t xml:space="preserve">Better Choices, Better Health-Diabetes (23a) </t>
  </si>
  <si>
    <t>An online interactive version of the Diabetes Self-Management Program (DSMP) that teaches the skills needed in the self-management of diabetes and to maintain and/or increase life’s activities.</t>
  </si>
  <si>
    <t xml:space="preserve">Care Transitions Intervention  (23a) </t>
  </si>
  <si>
    <t>A program that promotes self-identified personal goals around symptom management and functional recovery in the care transition from hospital to home to reduce hospital readmissions.</t>
  </si>
  <si>
    <t xml:space="preserve">CDSMP - Chronic Disease Self- Management Program (23a) </t>
  </si>
  <si>
    <t>A program designed to empower workshop participants with chronic conditions and/or their caregivers to problem solve and set weekly goals to improve skills needed to manage symptoms, such as managing medications, establishing/enhancing exercise programs, implementing healthier nutrition habits, managing pain and fatigue, working with healthcare professionals and the healthcare system, learning better communication techaniques, etc.</t>
  </si>
  <si>
    <t>Chronic Pain Self-Management Program (23a)</t>
  </si>
  <si>
    <t>A program that helps participants develop self-management skills, improve self-confidence and increase motivation to better their Chronic Pain symptoms, challenges and day to day tasks. This workshop is for adults living with chronic pain (such as musculoskeletal pain, fibromyalgia, repetitive strain injury, chronic regional pain syndrome, post stroke, or neuropathy) and for those who support them.</t>
  </si>
  <si>
    <t xml:space="preserve">Fit and Strong! (23a) </t>
  </si>
  <si>
    <t>A safe, balanced program of physical activity that builds lower extremity strength for managing lower-extremity osteoarthritis.</t>
  </si>
  <si>
    <t xml:space="preserve">Healthy Eating for Active Living (23a) </t>
  </si>
  <si>
    <t>A community based workshop that meets once a week for 2.5 hours for 6 or 7 weeks. The goal of this workshop is to help us maintain or improve our health by eating a variety of nutritious foods and maintaining a healthy weight.</t>
  </si>
  <si>
    <t>Healthy Living with Diabetes (23a)</t>
  </si>
  <si>
    <t>A program that teaches the skills needed in the self-management of diabetes and in maintaining and/or increasing life’s activities.</t>
  </si>
  <si>
    <t>Home Meds (23a)</t>
  </si>
  <si>
    <t>A program that enables community agencies to address medication-related problems and errors that endanger the lives and well-being of community-dwelling elders  Involves individualized in-home screening, assessment and alert process to identify medication problems and a computerized screening and pharmacist review of medications to help prevent falls, dizziness, confusion, and other medication-related problems for elders living at home.</t>
  </si>
  <si>
    <t>National Diabetes Prevention Program (23a)</t>
  </si>
  <si>
    <t>A program intended to prevent or delay the onset of Type 2 diabetes in adults at high risk for developing the disease.</t>
  </si>
  <si>
    <t xml:space="preserve">No Falls (23a) </t>
  </si>
  <si>
    <t>Program lead by a trained fitness instructor that focuses on balance, and is designed for people who may have some balance problems.</t>
  </si>
  <si>
    <t xml:space="preserve">NYUCI - New York University Caregiver Intervention (23a) </t>
  </si>
  <si>
    <t>A program for family caregivers of people with Alzheimer's disease or dementia that provides psychosocial counseling and support to improve the caregiver's well-being.</t>
  </si>
  <si>
    <t xml:space="preserve">PEARLS - Active, Rewarding Lives for Seniors (23a) </t>
  </si>
  <si>
    <t>A program for older adults with minor depression or dysthmic disorder that empowers its participants through problem-solving treatment, social and physical activation and pleasant activities to reduce depression and increase emotional well-being.</t>
  </si>
  <si>
    <t xml:space="preserve">Powerful Tools for Caregivers (23a) </t>
  </si>
  <si>
    <t>A program designed to provide family caregivers with tools necessary to increase their self-care and confidence.  The program improves self-care behaviors, management of emotions, self-efficacy, and use of community resources.</t>
  </si>
  <si>
    <t xml:space="preserve">Programa de Manejo Personal de la Arthritis  (23a) </t>
  </si>
  <si>
    <t xml:space="preserve">A culturally appropriate diabetes self-management program for Spanish speakers. </t>
  </si>
  <si>
    <t xml:space="preserve">REACH II - Enhancing Alzheimer’s Caregiver Health (23a) </t>
  </si>
  <si>
    <t>A multi-component psychosocial behavioral intervention for caregivers of people with Alzheimer's disease or related disorders that aims to reduce caregiver burden and   depression, improve caregivers' ability to provide self-care, provide caregivers with social support, and help caregivers learn how to manage difficult behaviors in care recipients.</t>
  </si>
  <si>
    <t xml:space="preserve">SAIL - Stay Active and Independent for Life (23a) </t>
  </si>
  <si>
    <t>A physical activity program for older adults that reduces fall risk factors by increasing strength and improving balance.  Includes warm-up, aerobics, balance activities, strengthening and stretching exercises that can be done seated or standing, along with educational components.</t>
  </si>
  <si>
    <t xml:space="preserve">Savvy Caregiver (23a) </t>
  </si>
  <si>
    <t>A program designed specifically for family caregivers of persons with Alzheimer's disease or other forms of dementia that reduces caregiver burden and caregiver stress.</t>
  </si>
  <si>
    <t xml:space="preserve">SBIRT - Scrng, Breief Intrvntn Rfrl to Trtmnt (23a) </t>
  </si>
  <si>
    <t>A program for older adults who engage in at-risk or problem drinking behaviors aimed at reducing alcohol-related problems.  Includes screening, assessment, motivational interviewing, and interventions.</t>
  </si>
  <si>
    <t>Stepping On (23a)</t>
  </si>
  <si>
    <t>A program intended for community-residing, cognitively intact, older adults who are at risk of falling, have a fear of falling or have fallen one or more times per year.  The program offers strategies and exercises to reduce falls, increase self-confidence in making decisions, and change behavior in situations where older adults are at risk of falling. A home visit or follow-up by phone call as well as a 2-hr booster session after 3 months</t>
  </si>
  <si>
    <t>Strong Women-Healthy Hearts Exercise Program (23a)</t>
  </si>
  <si>
    <t>Evidence-based program that has been proven to:     Increase muscle mass and strength  Increase bone density and reduce the risk for osteoporosis and related fractures  Reduce the risk for diabetes, heart disease, arthritis, depression, and obesity  Increase self-confidence, sleep, and vitality  Target Audience  12 weeks; 1 hr sessions; 2 times per week</t>
  </si>
  <si>
    <t>Strong Women-Strength Training Exercise Program (23a)</t>
  </si>
  <si>
    <t>A workshop that increases muscle mass and strength, improves bone density, improves self-confidence, improves sleep, and reduces risk for osteoporosis and related fractures, diabetes, heart disease, arthritis, depression, and obesity.</t>
  </si>
  <si>
    <t>Tai Chi Fundamentals with CDC Guidelines (23a)</t>
  </si>
  <si>
    <t>A gentle mind/body exercise and relaxation program designed especially for people with arthritis, joint pain, or any kind of stiffness that limits movement.</t>
  </si>
  <si>
    <t>Tai Chi Moving for Better Balance (23a)</t>
  </si>
  <si>
    <t>A Tai Chi program for older adults that improves balance, strength and physical performanceto reduce fall frequency.  The focus is on weight shifting, postural alignment, coordinated movements and synchronized breathing.</t>
  </si>
  <si>
    <t>Tomando Control de su Salud (23a)</t>
  </si>
  <si>
    <t>A culturally appropriate chronic disease self-management program for Spanish speakers with different chronic health problems.</t>
  </si>
  <si>
    <t>Vivir Saludable con Diabetes (23a)</t>
  </si>
  <si>
    <t>A culturally appropriate diabetes self-management program for Spanish speakers with Type 2 diabetes.</t>
  </si>
  <si>
    <t>Walk with Ease (23a)</t>
  </si>
  <si>
    <t>A program for community-dwelling older adults with arthritis and other chronic conditions (such as diabetes, heart disease and hypertension) intended to reduce pain and discomfort, increase balance and strength, build confidence in the ability to be physically active, and improve overall health.</t>
  </si>
  <si>
    <t>23b-Health Promotion (Activity)</t>
  </si>
  <si>
    <t>Health promotion and disease prevention activities that do not meet ACL/AoA’s definition for an evidence-based program.  May include health screenings and assessments; organized physical fitness activities; information, education, and prevention strategies for chronic disease and other health conditions, etc.  Activities are provided on a one-to-one basis or in groups but recorded at the individual level.</t>
  </si>
  <si>
    <t>Adaptive Devices Education (23b)</t>
  </si>
  <si>
    <t xml:space="preserve">An program coordinated with Independent Living Centers and the WIS Tech program that delivers appropriate adaptive devices and provides education. </t>
  </si>
  <si>
    <t>Aging Mastery Program (23)</t>
  </si>
  <si>
    <t>A program that combines evidence-informed knowledge sharing with goal-setting and feedback routines, daily practices, peer support, and small rewards intended to provide participants with an overview of the challenges encountered while navigating life in older age and to offer support to master new skills. Classes are led by expert speakers who help participants gain the skills and tools they need to manage their health, remain economically secure, and contribute actively in society.</t>
  </si>
  <si>
    <t>Beneficial Bites (23b)</t>
  </si>
  <si>
    <t>A comprehensive nutrition education program that features functional foods and superfoods that provide health benefits and prevent or improve health problems.</t>
  </si>
  <si>
    <t>Blood Pressure Check (23b)</t>
  </si>
  <si>
    <t>A health screening activity to detect or prevent high blood pressure.  This activity is not part of any assessment or registration conducted to determine either a customer’s need or eligibility for a service (see Assessments definition).</t>
  </si>
  <si>
    <t>Boost Your Brain and Memory (23b)</t>
  </si>
  <si>
    <t>A program that helps senior living residents understand evidence-based practices that can help them reduce their risk of dementia and utilize practical memory strategies.  This has been determined not to be a high level evidence-based program.</t>
  </si>
  <si>
    <t>Care Talks (23b)</t>
  </si>
  <si>
    <t>An intervention to improve initiated caregiver-provider communication.</t>
  </si>
  <si>
    <t>Dental Health Screen (23b)</t>
  </si>
  <si>
    <t>Screening events to conduct environmental scans of oral health of population.</t>
  </si>
  <si>
    <t>Driver's Safety Education (23b)</t>
  </si>
  <si>
    <t>Education program to help older adults drive safely longer.</t>
  </si>
  <si>
    <t>Eat Better / Move More (23b)</t>
  </si>
  <si>
    <t>A program designed to meet the interests and needs of older adults who want to maintain their quality of life and independence and live longer and better lives. Focuses on eating habits, physical activity, self-reported health and appetite status, and intention to make changes in current eating patterns.</t>
  </si>
  <si>
    <t>Exercise / Fitness (23b)</t>
  </si>
  <si>
    <t>Physical activities that sustain and/or improve health and promote strength, flexibility, balance, mobility, and/or coordination/agility.  Includes specialized exercises/workouts for persons with disabilities or mobility limitations.  May include aerobic exercise to increase endurance, dance, strength training, etc.</t>
  </si>
  <si>
    <t>Falls Prevention (23b)</t>
  </si>
  <si>
    <t>Provision of non-evidenced-based educational programs or activities on injury prevention (including fall and fracture prevention).</t>
  </si>
  <si>
    <t>Flu Shots (23b)</t>
  </si>
  <si>
    <t>Administration of the influenza vaccine to an older adult.</t>
  </si>
  <si>
    <t>Gentle Fitness (23b)</t>
  </si>
  <si>
    <t xml:space="preserve">Chair exercise/chair yoga DVD for older adults.  Intended for people living with strength, stamina or circulation issues, musculoskeletal pain, multiple sclerosis, Parkinson's disease, myofascial pain, diabetes, cancer recovery, or participating in cardio and physical rehab. </t>
  </si>
  <si>
    <t>Glucose Check (23b)</t>
  </si>
  <si>
    <t>A health screening activity to detect or prevent high blood glucose or diabetes.  This activity is not part of any assessment or registration conducted to determine either a customer’s need or eligibility for a service (see Assessments definition).</t>
  </si>
  <si>
    <t>Health Discussions with Target Populations (23b)</t>
  </si>
  <si>
    <t>Discussion groups that encourage participation in evidence-based health promotion programs and target minority or LEP populations or communities.   National CLAS standards are used for discussion of health promotion principles and best practices. May be structured as informal discussions, presentations, and/or support groups.</t>
  </si>
  <si>
    <t>Health Screen (23b)</t>
  </si>
  <si>
    <t>Administration of standard examinations, procedures, or tests to gather information about an older individual’s health status, identify and/or monitor actual and potential health problems or illnesses.  May include screens related to hearing, vision (glaucoma), cholesterol, cancer, depression, etc.  These activities are NOT part of any assessment or registration conducted to determine either a customer’s need or eligibility for a service (see Assessments definition).</t>
  </si>
  <si>
    <t>Healthy Eating for Successful Living (23b)</t>
  </si>
  <si>
    <t>A program for community-dwelling older adults intended to increase self-efficacy and general well-being by improving participants' knowledge of nutritional choices that focus on heart and bone healthy foods as well as supportive physical activities.</t>
  </si>
  <si>
    <t>Lighten Up  (23b)</t>
  </si>
  <si>
    <t>A group-based wellness program for older adults, using positive journaling to increase well-being (decrease depression and improve mental health).</t>
  </si>
  <si>
    <t>Medication Management with Pharmacist - Individual (23b)</t>
  </si>
  <si>
    <t>Screening and educational programs to manage medications and prevent incorrect medication usage and adverse drug reactions.  Includes medication dispensers purchased for temporary use as part of a screening and education program.</t>
  </si>
  <si>
    <t>MedWise (23b)</t>
  </si>
  <si>
    <t>A community-based self-efficacy program to improve older adults’ ability to communicate with pharmacists (medication management).</t>
  </si>
  <si>
    <t>Memory Loss Seminar (23b)</t>
  </si>
  <si>
    <t>Seminars focused on diagnosis, prevention, treatment, and rehabilitation of Alzheimer's disease and related disorders with neurological and organic brain dysfunction.</t>
  </si>
  <si>
    <t>Memory Screenings (23b)</t>
  </si>
  <si>
    <t>Administration of a memory screen (such as Mini-Cognistat, Animal Fluency or AD8), funded with Older American's Act dollars.  May include provision of an appropriate referral and/or education to the customer and/or the customer’s family.</t>
  </si>
  <si>
    <t>Mind over Matter: Healthy Bowels Healthy Bladder (23b)</t>
  </si>
  <si>
    <t>A three stage program on community-based continence promotion.</t>
  </si>
  <si>
    <t>PALS - Physical Activity for Life for Seniors (23b)</t>
  </si>
  <si>
    <t>A behavior change intervention to increase exercise for community-dwelling older adults living in rural communities, using health educators and fitness experts.  Includes adaptations to the African American and Latino communities.</t>
  </si>
  <si>
    <t>Pisando Fuerte (23b)</t>
  </si>
  <si>
    <t>A translation of the Stepping On falls prevention program for the Latino community.</t>
  </si>
  <si>
    <t>Senior Fit (23b)</t>
  </si>
  <si>
    <t>Fitness class that offers an easy-to-follow workout DVD that increases energy and stamina. Includeds use of lightweight dumbbells help to improve muscle strength and bone density.</t>
  </si>
  <si>
    <t>Stand Up, Move More (23b)</t>
  </si>
  <si>
    <t>A community based workshop that meets once a week for 1.5 hours for 4 weeks plus a booster session.  The goal of this intervention is to assist participants in developing new habits of reducing sitting time in their daily lives.  Currently being researched through CAARN.</t>
  </si>
  <si>
    <t>Stress Management Education (23b)</t>
  </si>
  <si>
    <t>Includes any type of educational materials or presentations discussing strategies to manage stress (i.e., massage, breathing, meditation, etc.)</t>
  </si>
  <si>
    <t>Sure Step (23b)</t>
  </si>
  <si>
    <t>A falls prevention program for older adults who have a cognitive impairment such as Alzheimer's disease or another dementia.  It provides an in-home intervention based on individual risk factors such as balance, strength, vision, and medications.</t>
  </si>
  <si>
    <t>Tai Chi (other-non EB) (23b)</t>
  </si>
  <si>
    <t xml:space="preserve">Tai Chi activities that do not include a component that achieved the CDC recommendation of 50 contact hours. </t>
  </si>
  <si>
    <t>Wii Activities Exercise Program (23b)</t>
  </si>
  <si>
    <t>Activities that involve the use of the Wii system that focus on low-impact physical exercise, balance, range of motion and coordination.  Activities could include:  Wii Sports, Wii Fit/Plus, Zumba, Walk-it-Out and others.</t>
  </si>
  <si>
    <t>Yoga (23b)</t>
  </si>
  <si>
    <t>Activity that involves holding stretches as a kind of low-impact physical exercise, and is often used for therapeutic purposes. Often occurs in a class and may involve meditation, imagery, breath work and music.</t>
  </si>
  <si>
    <t>Yoga for Seniors (23b)</t>
  </si>
  <si>
    <t>Version of the Gentle Yoga program (https://www.doyogawithme.com/content/yoga-seniors)</t>
  </si>
  <si>
    <t>Zumba Gold (23b)</t>
  </si>
  <si>
    <t>A class for active older adults that introduces easy-to-follow Zumba® choreography that focuses on balance, range of motion and coordination. Class focuses on all elements of fitness at a lower intensity: cardiovascular, muscular conditioning, flexibility and balance.</t>
  </si>
  <si>
    <t>24-Assistive Devices/Technology</t>
  </si>
  <si>
    <t>Occurrences</t>
  </si>
  <si>
    <t>Provision and/or installation of supportive equipment in the home environment of an older individual to prevent or minimize the occurrence of injuries and maintain the health and safety of the older individual.  Does not include any structural or restorative home repair or modifications, chore or homemaker activities (See definitions for Home Repair and Modifications, Chore, and Homemaker).</t>
  </si>
  <si>
    <t>Falls Prevention Devices (24)</t>
  </si>
  <si>
    <t>Equipment for preventing falls in the home environment.  Includes non-slip treatments, bathtub transfer benches, toilet risers, commodes, etc.</t>
  </si>
  <si>
    <r>
      <t>Hearing and</t>
    </r>
    <r>
      <rPr>
        <sz val="10"/>
        <rFont val="Arial"/>
        <family val="2"/>
      </rPr>
      <t xml:space="preserve"> Visual Aids (24)</t>
    </r>
  </si>
  <si>
    <t>Provision of adaptive equipment to older persons with hearing and/or visual impairments.  Includes hearing aids, glasses, etc.</t>
  </si>
  <si>
    <t>Loan Closet (24)</t>
  </si>
  <si>
    <t>Provision of assistive devices/technology through a loaning program. </t>
  </si>
  <si>
    <t>Medical Supplies (24)</t>
  </si>
  <si>
    <t>Provision of supplies to support proper medication usage. Includes electronic pill dispensers, etc.</t>
  </si>
  <si>
    <t>29-Nutritional Supplement without Meal</t>
  </si>
  <si>
    <t>(no main sub-service - a subservice must be used)</t>
  </si>
  <si>
    <t>Delivery of nutritional supplements to a customer.  Nutritional supplements are foods or beverages that have been formulated to provide a concentrated form of nutrients and are tailored to meet the needs of a person with special nutritional needs.  May  include tube feeding formulas, Ensure/Boost, etc.  (NOAA only)</t>
  </si>
  <si>
    <t>Delivered (29)</t>
  </si>
  <si>
    <t>Picked Up (29)</t>
  </si>
  <si>
    <t>Nutritional supplements provided to and picked up by a customer.  Nutritional supplements are foods or beverages that have been formulated to provide a concentrated form of nutrients and are tailored to meet the needs of a person with special nutritional needs.  May  include tube feeding formulas, Ensure/Boost, etc.  (NOAA only)</t>
  </si>
  <si>
    <t>33-Consumable Supplies</t>
  </si>
  <si>
    <t>A consumable good.  Includes incontinence supplies.</t>
  </si>
  <si>
    <t>Incontinence Supplies (33)</t>
  </si>
  <si>
    <t>Diapers, underpads, wipes, liners, and disposable gloves provided to older adults who are incontinent of bowel and/or bladder.</t>
  </si>
  <si>
    <t>38-Home Repair and Modifications</t>
  </si>
  <si>
    <t>Structural or restorative repair or modifications to an older individual’s home environment in order to prevent or minimize the occurrence of injuries and are essential for the health and safety of the older individual.  Includes minor repairs or renovations in order to meet safety, health, and code standards.  Does not include chore or homemaker activities that must be repeated, aesthetic improvements to a home, or temporary repairs.  Includes installation or maintenance of ramps for improved and/or barrier-free access, locks, improved lighting, hand held showers, grab bars, and tub rails. Also includes repair of floors, roof repair, doors and windows, interior walls, plumbing and drains that ensure a safe and adequate water supply, stairs and porches, heating systems, and electrical wiring. Services provided for an individual may not exceed $5000 per program year.</t>
  </si>
  <si>
    <t>40-Home Security and Safety</t>
  </si>
  <si>
    <t>Installation of technology designed to provide in-home or off-site monitoring with the intention of managing the health and safety of at-risk older adults.  Includes installation of smoke detectors, gas alarms, remote video monitoring, door sensors, telemedicine, health monitors, sensor mats, fall detectors, weather radios and movement detectors.</t>
  </si>
  <si>
    <t>Personal Emergency Response System (40)</t>
  </si>
  <si>
    <t xml:space="preserve">Provision and/or installation of electronic devices designed to provide access to emergency crisis intervention for medical or environmental emergencies through a communication connection system. </t>
  </si>
  <si>
    <t>42c-Recreation / Socialization (Contacts)</t>
  </si>
  <si>
    <t xml:space="preserve">Activities facilitated by an instructor or provider that promote socialization and mental enrichment.  Includes clubs and programming for other leisure activities (i.e. sports, performing/creative arts, music, games, crafts, travel, gardening, environmental activities, intergenerational activities, etc.).  Does not include activities funded by the nutrition program, health promotion activities, or training (see definitions for Nutrition Education, Health Promotion Activities, and Training).  </t>
  </si>
  <si>
    <t>Billiards (42c)</t>
  </si>
  <si>
    <t>A game that includes pool and other billiard games. </t>
  </si>
  <si>
    <t>Bingo (42c)</t>
  </si>
  <si>
    <t>A game.</t>
  </si>
  <si>
    <t>Book Club (42c)</t>
  </si>
  <si>
    <t>A discussion club in which a group of people meet to discuss a book or books they have read. </t>
  </si>
  <si>
    <t>Bridge Class (42c)</t>
  </si>
  <si>
    <t>A card game that includes bridge or contract bridge.  Includes bridge clubs or tournaments.</t>
  </si>
  <si>
    <t>Cards (42c)</t>
  </si>
  <si>
    <t>Any game using playing cards. </t>
  </si>
  <si>
    <t>Ceramics (42c)</t>
  </si>
  <si>
    <t>Craft that includes making pottery or other ceramic items. </t>
  </si>
  <si>
    <t>Crafts (42c)</t>
  </si>
  <si>
    <t>Arts and crafts.</t>
  </si>
  <si>
    <t>Movies (42c)</t>
  </si>
  <si>
    <t>Showing films of interest to older individuals. </t>
  </si>
  <si>
    <t>Senior Trips (42c)</t>
  </si>
  <si>
    <t>Outings to places of interest to older individuals. </t>
  </si>
  <si>
    <t>Special Events (42c)</t>
  </si>
  <si>
    <t>A one-time or infrequently occurring event outside of normal programs or activities.</t>
  </si>
  <si>
    <t>48-Support Groups</t>
  </si>
  <si>
    <t>A service led by a facilitator to discuss common experiences and concerns and develop a mutual support system. Support groups are typically held on a regularly scheduled basis and may be conducted in person, over the telephone, or online.  May include “peer‐to‐peer support groups” and can be led by a lay person, health care professional, or both.</t>
  </si>
  <si>
    <t>Grandparents Raising Grandchildren (48)</t>
  </si>
  <si>
    <t>Support group services provided to grandparents raising grandchildren.</t>
  </si>
  <si>
    <t>Non-NFCSP Caregiver Support (48)</t>
  </si>
  <si>
    <t xml:space="preserve">A service led by a trained individual, moderator, or professional to facilitate caregivers to discuss their common experiences and concerns and develop a mutual support system. Support groups are typically held on a regularly scheduled basis and may be conducted in person, over the telephone, or online. </t>
  </si>
  <si>
    <t>Parkinson Support Group (48)</t>
  </si>
  <si>
    <t>Support group services provided to older adults with Parkinson’s Disease, their families, friends, and/or caregivers.</t>
  </si>
  <si>
    <t>50-Visiting (Contacts)</t>
  </si>
  <si>
    <t>Making contact, through either telephone or in-home visits, with a homebound older individual to reduce social isolation, assure their well-being and safety, and to provide companionship and social interaction.  May include assistance with writing, reading, interpreting and/or translating business and personal correspondence.</t>
  </si>
  <si>
    <t>By Telephone (50)</t>
  </si>
  <si>
    <t>Making contact via telephone with a homebound older individual to reduce social isolation, assure their well-being and safety, and to provide companionship and social interaction.</t>
  </si>
  <si>
    <t>In Person (50)</t>
  </si>
  <si>
    <t>Making contact via in-home visits with a homebound older individual to reduce social isolation, assure their well-being and safety, and to provide companionship and social interaction.</t>
  </si>
  <si>
    <t>51-Telephoning</t>
  </si>
  <si>
    <t>Telephone Services inclue phoneing in order to provide comfort or help or check up on the elder.  (Title VI only)</t>
  </si>
  <si>
    <t>52-Vouchers sent/given</t>
  </si>
  <si>
    <t>Vouchers</t>
  </si>
  <si>
    <r>
      <t xml:space="preserve">Vouchers provided to track services where vouchers were provided - you will also have to enter the actual service the voucher was redeemed for. </t>
    </r>
    <r>
      <rPr>
        <b/>
        <sz val="10"/>
        <rFont val="Arial"/>
        <family val="2"/>
      </rPr>
      <t>(NOAA only)</t>
    </r>
  </si>
  <si>
    <t>Cafe 60 (52)</t>
  </si>
  <si>
    <r>
      <t>Vouchers provided to track Café 60 meals where vouchers were provided - you will also have to enter the actual meal service the voucher was redeemed for.</t>
    </r>
    <r>
      <rPr>
        <b/>
        <sz val="10"/>
        <rFont val="Arial"/>
        <family val="2"/>
      </rPr>
      <t xml:space="preserve">  (NOAA only)</t>
    </r>
  </si>
  <si>
    <t>Farmer's Market Vouchers (52)</t>
  </si>
  <si>
    <r>
      <t xml:space="preserve">Vouchers provided to track Farmer's Market Vouchers where vouchers were provided.  There is no NAPIS allowable service to match against, but you can record when the voucher was redeemed.  </t>
    </r>
    <r>
      <rPr>
        <b/>
        <sz val="10"/>
        <rFont val="Arial"/>
        <family val="2"/>
      </rPr>
      <t>(NOAA only)</t>
    </r>
  </si>
  <si>
    <t>Respite Vouchers (52)</t>
  </si>
  <si>
    <r>
      <t>Assistance to caregivers in the form of vouchers that will help meet identified needs associated with the caregiver’s responsibilities while the primary caregiver needs relief.</t>
    </r>
    <r>
      <rPr>
        <b/>
        <sz val="10"/>
        <rFont val="Arial"/>
        <family val="2"/>
      </rPr>
      <t xml:space="preserve"> (NOAA only)</t>
    </r>
  </si>
  <si>
    <t>53-Family Support</t>
  </si>
  <si>
    <t>Provision of service to family members who care for a tribal elder, such as counseling or discussing the elder’s situation. (Title VI only)</t>
  </si>
  <si>
    <t>55-Commodity Food Box</t>
  </si>
  <si>
    <t>Monthly food packages distributed to low-income adults age 60 and older as part of the Commodity Supplemental Food Program (CSFP).  The CSFP is funded by USDA, not the Older Americans Act. (NOAA Only)</t>
  </si>
  <si>
    <t>56-Vouchers Redeemed</t>
  </si>
  <si>
    <t>Vouchers redeemed to track services where vouchers were provided - you may also have to enter the actual service the voucher was redeemed for.   (NOAA Only)</t>
  </si>
  <si>
    <t>Farmer's Market Vouchers (56)</t>
  </si>
  <si>
    <t>Vouchers redeemed to track Senior Farmer's Market Nutrition Program. (NOAA Only)</t>
  </si>
  <si>
    <t>Respite Vouchers (56)</t>
  </si>
  <si>
    <r>
      <t xml:space="preserve">Vouchers to track respite care vouchers redeemed for services.  </t>
    </r>
    <r>
      <rPr>
        <b/>
        <sz val="10"/>
        <rFont val="Arial"/>
        <family val="2"/>
      </rPr>
      <t>Must also enter the service under 18-Temporary Respite Care</t>
    </r>
    <r>
      <rPr>
        <sz val="10"/>
        <rFont val="Arial"/>
        <family val="2"/>
      </rPr>
      <t>. (NOAA Only)</t>
    </r>
  </si>
  <si>
    <t>57-Ombudsman</t>
  </si>
  <si>
    <t>57-Ombudsan</t>
  </si>
  <si>
    <t>Investigating and resolving complaints made by or for older Indians residing in long-term care faciillties; provide information about problems of resident older Indians.  (Title VI only)</t>
  </si>
  <si>
    <t>58-Escort Service</t>
  </si>
  <si>
    <t>Accompanying and personally assisting a cleint to obtain a service. (Title VI only)</t>
  </si>
  <si>
    <t>59-Interpreting/Translating</t>
  </si>
  <si>
    <t>Explaining the meaning of oral and/or written communication to non-English speaking and/or persons living with a disabilty unable to perform the function.  (Title VI only)</t>
  </si>
  <si>
    <t>60-Lending Closet - Caregiver (Items)</t>
  </si>
  <si>
    <t>Items</t>
  </si>
  <si>
    <t>A loan closet is a program that allows people to borrow durable medical equipment and home medical equipment at no cost or at low cost.  Two or more ADLs. (Title VI only)</t>
  </si>
  <si>
    <t>64-Caregiver Case Management</t>
  </si>
  <si>
    <t>6501h-Caregiver Counseling (Hours)</t>
  </si>
  <si>
    <t>65a-Caregiver Counseling (Hours)</t>
  </si>
  <si>
    <t>Caregivers need counseling and training about the best way to take care of themselves and training in how to perform some caregiver responsibilities, such as getting an elder out of bed. Some programs coordinate with their mental health program to provide in-home counseling for caregivers. Other programs work with their clinics or CHRs to provide training for the caregiver about caregiving tasks. (Title VI only)</t>
  </si>
  <si>
    <t>6501s-Caregiver Counseling (Sessions)</t>
  </si>
  <si>
    <t>6501s-Caregiver Counseling</t>
  </si>
  <si>
    <t>Provision of professional advice, guidance, and instruction, either on a one-time or ongoing basis, to caregivers to assist them in decision making and problem solving in their caregiver role.  May be provided by telephone or in person by paid, donated and/or volunteer staff who have been professionally trained to address the complex physical, behavioral, and emotional problems related to caregiver roles.  Includes emotional support, problem identification and resolution, skill building, grief counseling, mental health counseling, etc. Does not include support group activities (peer led) or training (See definitions for Caregiver Support Groups and Caregiver Training).</t>
  </si>
  <si>
    <t>Grandparent Counseling (6501s)</t>
  </si>
  <si>
    <t>Counseling services provided to grandparents raising grandchildren.</t>
  </si>
  <si>
    <t>Individual Counseling (6501s)</t>
  </si>
  <si>
    <t>One-on-one counseling for caregivers.</t>
  </si>
  <si>
    <t>6502h-Caregiving Training (Hours)</t>
  </si>
  <si>
    <t>65b-Caregiving Training (Hours)</t>
  </si>
  <si>
    <t>Training required by the OAA includes health, nutrition, and financial literacy, and training in making decisions and solving problems relating to their caregiving roles.  Training can be about general things such as communication with elders with dementia, end-of-life signs, or incontinence or as specific as catheter care, tube feeding, or filling insulin syringes. It is important that the person doing the training be qualified to provide it. (Title VI only)</t>
  </si>
  <si>
    <t>6502s-Caregiver Training (Session)</t>
  </si>
  <si>
    <t>6502s-Caregiver Training</t>
  </si>
  <si>
    <t xml:space="preserve">Provision of formal or informal opportunities for caregivers to acquire knowledge, experience or skills related to their caregiving roles and responsibilities.  Includes individual or group events.  Training topics could include health, nutrition, financial management, personal care techniques, end-of-life signs, incontinence, administering medications, and communication strategies for health care providers, other family members, and older individuals with dementia.  May include use of evidence-based programs, be conducted in-person or online, and be provided in individual or group settings. Does not include staff training. </t>
  </si>
  <si>
    <t>Conference (6502s)</t>
  </si>
  <si>
    <t>Conferences or workshops consisting of targeted information and/or interactive sessions for caregivers that have a formal theme and agenda and at least one primary speaker or session.</t>
  </si>
  <si>
    <t>Intermission Program (6502s)</t>
  </si>
  <si>
    <t xml:space="preserve">A collaborative, intergenerational program of art, music and conversation for caregivers and care recipients.  </t>
  </si>
  <si>
    <t>Powerful Tools for Caregivers Class (6502s)</t>
  </si>
  <si>
    <t>An evidence-based program designed to provide family caregivers with tools necessary to increase their self-care and confidence.  The program improves self-care behaviors, management of emotions, self-efficacy, and use of community resources.</t>
  </si>
  <si>
    <t>6503h-Caregiver Support Groups (Hours)</t>
  </si>
  <si>
    <t>65c-Caregiver Support Groups (Hours)</t>
  </si>
  <si>
    <t>In a support group, members provide each other with various types of nonprofessional, nonmaterial help for a particular shared issue. The help may take the form of providing relevant information, relating personal experiences, listening to others’ experiences, providing sympathetic understanding and establishing social networks. (Title VI only)</t>
  </si>
  <si>
    <t>6503s-Caregiver Support Groups (Sessions)</t>
  </si>
  <si>
    <t>6503s-Caregiver Support Groups</t>
  </si>
  <si>
    <t xml:space="preserve">A service led by a facilitator to discuss common caregiver experiences and concerns and develop a mutual support system for caregivers and their families. Support groups are typically held on a regularly scheduled basis and may be conducted in person, over the telephone, or online.  Can be led by a lay person, health care professional, or both. Does not include “caregiver education groups,” “peer‐to‐peer support groups,” or other groups primarily aimed at teaching skills or meeting on an informal basis without a trained facilitator. </t>
  </si>
  <si>
    <t>Alzheimer's &amp; Dementia (6503s)</t>
  </si>
  <si>
    <t>A support group that focuses on discussion of Alzheimer’s Disease and dementia and assists families in coping with the problems associated with caring for an older individual diagnosed with Alzheimer’s Disease or dementia.</t>
  </si>
  <si>
    <t>Gparents Raising Grandchildren (6503s)</t>
  </si>
  <si>
    <t>66a-Respite Care, In Home (Hours)</t>
  </si>
  <si>
    <t xml:space="preserve">An in-home service that includes an appropriately skilled provider or volunteer providing additional short-term, temporary supports to the caregiver or care recipient that allow the caregiver rest or relief to do other activities.  The care recipient must be unable to perform a minimum of two activities of daily living (ADLs), independent activities of daily living (IADLs) or a combination of the two which are identified through an assessment.  </t>
  </si>
  <si>
    <t>Chore (66a)</t>
  </si>
  <si>
    <t xml:space="preserve">An in-home service that includes an appropriately skilled provider or volunteer assisting a caregiver with non-continual household tasks.  Chore activities include:  installing screens and storm windows, cleaning appliances, cleaning and securing carpets and rugs, washing walls and windows, scrubbing floors, cleaning attics and basements to remove fire and health hazards, pest control, grass cutting and leaf raking, clearing walkways of ice, snow and leaves, trimming overhanging tree branches, wood chopping, and moving heavy furniture. </t>
  </si>
  <si>
    <t>General Respite (66a)</t>
  </si>
  <si>
    <t>An appropriately trained in-home care provider whose primary responsibility is to provide socialization and companionship for the person with dementia.</t>
  </si>
  <si>
    <t>Grandparent Respite - Child Care (66a)</t>
  </si>
  <si>
    <t xml:space="preserve">An in-home service that includes an appropriately skilled individual providing companionship, supervision and/or assistance with activities of daily living for children (aged 18 and under) living with an older individual (aged 60 and over) who is their primary caregiver, in the absence of that caregiver. </t>
  </si>
  <si>
    <t>Homemaker (66a)</t>
  </si>
  <si>
    <t xml:space="preserve">An in-home service that includes an appropriately skilled provider or volunteer providing assisting with routine household tasks.  Homemaker tasks include:  laundry, ironing, meal preparation, shopping for necessities (including groceries), and light housekeeping tasks (e.g., dusting, vacuuming, mopping floors, cleaning bathroom and kitchen, making beds, maintaining safe environment). </t>
  </si>
  <si>
    <t>Personal Care (66a)</t>
  </si>
  <si>
    <t xml:space="preserve">An in-home service that includes an appropriately skilled provider or volunteer providing personal assistance, stand-by assistance, supervision or cues for a care recipient having difficulties with one or more activities of daily living (ADLs) such as: bathing, dressing, toileting, getting in/out of a bed or chair, eating or walking.  </t>
  </si>
  <si>
    <t>66b-Respite Care-Facility Based Day (Hours)</t>
  </si>
  <si>
    <t>A service in which a care recipient attends a supervised, protective, and congregate setting during some portion of a day and an overnight stay does not occur. These services provide facility-based respite care during the day by providing short-term, temporary supports to the caregiver or care recipient that allow the caregiver rest or relief to do other activities.  The care recipient must be unable to perform a minimum of two activities of daily living (ADLs), independent activities of daily living (IADLs) or a combination of the two which are identified through an assessment.</t>
  </si>
  <si>
    <t>Adult Day Care (66b)</t>
  </si>
  <si>
    <t xml:space="preserve">Services offered in conjunction with adult day care typically include social and recreational activities, training, counseling, and services such as rehabilitation, medication assistance, and home health aide services for adult day health.  Care recipients served require supervision but do not require institutionalization. </t>
  </si>
  <si>
    <t>Grandparent Respite - Child Care - Special Activity (66b)</t>
  </si>
  <si>
    <t xml:space="preserve">A service in which a child attends a specific activity during some portion of a day and an overnight stay does not occur.  An appropriately skilled individual provides companionship, supervision and/or assistance with activities of daily living for children (aged 18 and under) in the absence of their caregiver age 60 or older. </t>
  </si>
  <si>
    <t>Grandparent Respite - Child Care (66b)</t>
  </si>
  <si>
    <t xml:space="preserve">A service in which a child attends a child care facility or after-school program during some portion of a day and an overnight stay does not occur. An appropriately skilled individual provides companionship, supervision and/or assistance with activities of daily living for children (aged 18 and under) in the absence of their caregiver age 60 or older. </t>
  </si>
  <si>
    <t>66c-Respite Care-Facility Based Overnight (Hours)</t>
  </si>
  <si>
    <t>A service in which a care recipient is placed in a facility (such as a nursing home, assisted living facility, or hospital) for an overnight stay.  Service occurs on a temporary and intermittent, occasional, or emergency basis and allows the caregiver rest or relief to do other activities.  The care recipient must be unable to perform a minimum of two activities of daily living (ADLs), independent activities of daily living (IADLs) or a combination of the two which are identified through an assessment.</t>
  </si>
  <si>
    <t>Caregiver Respite - Overnight Stay (66c)</t>
  </si>
  <si>
    <t>A service in which a care recipient is placed in a facility (such as a nursing home, assisted living facility, or hospital) for an overnight stay.</t>
  </si>
  <si>
    <t>Grandparent Respite - Child Care (66c)</t>
  </si>
  <si>
    <t xml:space="preserve">A service in which a child is placed in a residential setting for an overnight stay.  An appropriately skilled individual provides companionship, supervision and/or assistance with activities of daily living for children (aged 18 and under) in the absence of their caregiver age 60 or older. Children may receive personal care or nursing care as part of this service. </t>
  </si>
  <si>
    <t>67-Supplemental Services</t>
  </si>
  <si>
    <t>Goods and services provided on a limited basis to complement the care provided by caregivers when needs cannot be met through traditional funding sources or existing community programs.  Examples include home services (home repair and modifications, assistive devices/technology, home security and safety, and consumable supplies), and transportation/assisted transportation.</t>
  </si>
  <si>
    <t>Assisted Transportation / One-Way Trips (67)</t>
  </si>
  <si>
    <t xml:space="preserve">Provision of assistance, including escort, to a person who has difficulties (physical or cognitive) using regular vehicular transportation. The “trip” includes the following: assisting the older individual in preparation for the trip, assisting the older individual from their place of residence into the transportation vehicle, assisting the older individual from the transportation vehicle to the destination (such as the doctor’s office), staying with the older individual at the point of destination; assisting the older individual from the destination into the transportation vehicle; and assisting the individual from the transportation vehicle to their place of residence. Includes rides on predetermined routes and rides provided upon customer request. </t>
  </si>
  <si>
    <t>Assistive Devices/Technologies (67)</t>
  </si>
  <si>
    <t>Provision and/or installation of supportive equipment in the home environment of an older individual to prevent or minimize the occurrence of injuries and maintain the health and safety of the older individual.  Includes toilet risers, bathtub transfer benches, commodes.  Does not include any structural or restorative home repair or modifications, chore or homemaker activities (See definitions for Home Repair and Modifications, Chore, and Homemaker).</t>
  </si>
  <si>
    <r>
      <t xml:space="preserve">Consumable </t>
    </r>
    <r>
      <rPr>
        <sz val="10"/>
        <rFont val="Arial"/>
        <family val="2"/>
      </rPr>
      <t>Supplies (67)</t>
    </r>
  </si>
  <si>
    <t>A consumable good.  Includes incontinence supplies and meals that cannot be paid for using Title III C funds.</t>
  </si>
  <si>
    <t>Home Repairs and Modifications (67)</t>
  </si>
  <si>
    <t>Personal Emergency Response System (67)</t>
  </si>
  <si>
    <t>Provision and/or installation of electronic devices designed to provide access to emergency crisis intervention for medical or environmental emergencies through a communication connection system.</t>
  </si>
  <si>
    <t>Professional Visit by RN, OT, PT or Nutritionist (67)</t>
  </si>
  <si>
    <t>Home health services such as nursing, nutrition counseling, physical therapy, speech therapy, or occupational therapy.</t>
  </si>
  <si>
    <t>Transportation / One-Way Trips (67)</t>
  </si>
  <si>
    <t>Provision of transportation for a person from one location to another.  Does not include any other activity.  Includes rides on predetermined routes and rides provided upon customer request.</t>
  </si>
  <si>
    <t>68-Information Services</t>
  </si>
  <si>
    <t xml:space="preserve">Contacts with a group of older adults, their caregivers, or the general public, to inform them of caregiver services or resources available within their communities. Examples include but are not limited to health fairs, publications, newsletters, brochures, caregiver conferences, publicity or mass media campaigns, and other similar informational activities in accordance with state policy. These activities are directed at groups and large audiences of caregivers. Note that provision of individualized information in response to a caregiver’s inquiry should be captured under Access Assistance: Information and Assistance. </t>
  </si>
  <si>
    <t>Conference (68)</t>
  </si>
  <si>
    <t xml:space="preserve">Caregiver conferences or other public events.  </t>
  </si>
  <si>
    <t>Grandparent Newsletter (68)</t>
  </si>
  <si>
    <t>Informational Mailings (68)</t>
  </si>
  <si>
    <t>Distribution of accurate, timely, and relevant caregiver information via US mail or email.</t>
  </si>
  <si>
    <t>Memory Cafe (68)</t>
  </si>
  <si>
    <t>Newsletter (68)</t>
  </si>
  <si>
    <t>Distribution of newspapers or newsletters containing accurate, timely, and relevant information of interest to and affecting the wellbeing of older adults or their caregivers.</t>
  </si>
  <si>
    <t>Newspaper (68)</t>
  </si>
  <si>
    <t>Public Exhibit (68)</t>
  </si>
  <si>
    <t>Distribution of accurate, timely, and relevant caregiver information via booths, exhibits or fairs.</t>
  </si>
  <si>
    <t>Public Presentation (68)</t>
  </si>
  <si>
    <t>Distribution of accurate, timely, and relevant caregiver information via formal group audio visual presentations.</t>
  </si>
  <si>
    <t>Radio (68)</t>
  </si>
  <si>
    <r>
      <t xml:space="preserve">Taped </t>
    </r>
    <r>
      <rPr>
        <sz val="10"/>
        <rFont val="Arial"/>
        <family val="2"/>
      </rPr>
      <t>Presentation (68)</t>
    </r>
  </si>
  <si>
    <t>Distribution of accurate, timely, and relevant caregiver information via taped audio visual presentations on topics of interest to and affecting the wellbeing of older adults and their caregivers.  Taped presentations could be webinars or shared via other electronic media.</t>
  </si>
  <si>
    <r>
      <t xml:space="preserve">Television </t>
    </r>
    <r>
      <rPr>
        <sz val="10"/>
        <rFont val="Arial"/>
        <family val="2"/>
      </rPr>
      <t>(68)</t>
    </r>
  </si>
  <si>
    <t>Distribution of accurate, timely, and relevant caregiver information via television interviews or programs.</t>
  </si>
  <si>
    <t>6901-Caregiver Information </t>
  </si>
  <si>
    <t>Caregivers may need information about services, equipment, and the illness or condition their loved one is experiencing.  (Title VI only)</t>
  </si>
  <si>
    <t>6902-Caregiver Assistance</t>
  </si>
  <si>
    <t>Assistance may be assistance with paperwork, finding resources, or helping them access programs that can provide assistance with yard work or heavy chores, housecleaning, or other tasks. (Title VI only)</t>
  </si>
  <si>
    <t>69-Access Assistance</t>
  </si>
  <si>
    <t>Access Assistance (69)</t>
  </si>
  <si>
    <t>71-Transportation Expense</t>
  </si>
  <si>
    <t>Dollars</t>
  </si>
  <si>
    <t>(NOAA only)</t>
  </si>
  <si>
    <t>73-Hours of Service</t>
  </si>
  <si>
    <t>7500-Administration (AFCSP)</t>
  </si>
  <si>
    <r>
      <t>General management functions of the agency that cannot be diretly allocated to a cost center or service, related to the management and administration of funds from the Bureau of Aging and Disabilty Resources. Limited to 10% of the annual AFCSP allocation.</t>
    </r>
    <r>
      <rPr>
        <b/>
        <sz val="10"/>
        <rFont val="Arial"/>
        <family val="2"/>
      </rPr>
      <t xml:space="preserve"> This is a fiscal reported service only to be reported on the monthly claim form as funding is expended.  There will be no services entered into SAMS.</t>
    </r>
  </si>
  <si>
    <t>7502c-Caregiver Respite (AFCSP)</t>
  </si>
  <si>
    <t>These services provide respite care by providing short-term, temporary supports to the caregiver that allow the caregiver rest or relief to do other activities.  Do not enter the service into both the caregiver and the individual participant - this is not a reciprocated service.</t>
  </si>
  <si>
    <t>Adult Day Care (7502c)</t>
  </si>
  <si>
    <r>
      <t xml:space="preserve">A service in which a care recipient attends a supervised, protective, and congregate setting during some portion of a day and an overnight stay does not occur, that allow the caregiver rest or relief.  </t>
    </r>
    <r>
      <rPr>
        <b/>
        <sz val="10"/>
        <rFont val="Arial"/>
        <family val="2"/>
      </rPr>
      <t>If this is used as IIIE-NFCSP Match it must ALSO be entered as 66B-Respite Care - Facilty Based Day, Adult Day Care.</t>
    </r>
  </si>
  <si>
    <t>General Respite (7502c)</t>
  </si>
  <si>
    <r>
      <t xml:space="preserve">Other hours of caregiver respite that provides short-term, temporary supports to the caregiver that allow the caregiver rest or relief.   </t>
    </r>
    <r>
      <rPr>
        <b/>
        <sz val="10"/>
        <rFont val="Arial"/>
        <family val="2"/>
      </rPr>
      <t xml:space="preserve"> If this is used as IIIE-NFCSP Match it must ALSO be entered as 66a - Respite - In Home, General Respite.</t>
    </r>
  </si>
  <si>
    <t>Homemaker/Chores (7502c)</t>
  </si>
  <si>
    <r>
      <t xml:space="preserve">Providing assistance with routine household tasks to people having difficulties with one or more of the following instrumental activities of daily living (IADLs):  preparing meals, managing medications, managing money, doing light housework, shopping, traveling, and using a telephone or providing assistance with non-continual household tasks to people having difficulties with one or more of the following instrumental activities of daily living (IADLs):  doing heavy housework and outside chores, that allow the caregiver rest or relief. </t>
    </r>
    <r>
      <rPr>
        <b/>
        <sz val="10"/>
        <rFont val="Arial"/>
        <family val="2"/>
      </rPr>
      <t xml:space="preserve"> If this is used as IIIE-NFCSP Match it must ALSO be entered as 66a - Respite - In Home, Homaker or Chore.</t>
    </r>
  </si>
  <si>
    <t>In-Home General Care (7502c)</t>
  </si>
  <si>
    <r>
      <t xml:space="preserve">An in-home service that includes an appropriately skilled provider or volunteer providing additional short-term, temporary supports to the caregiver that allow the caregiver rest or relief.  </t>
    </r>
    <r>
      <rPr>
        <b/>
        <sz val="10"/>
        <rFont val="Arial"/>
        <family val="2"/>
      </rPr>
      <t>If this is used as IIIE-NFCSP Match it must ALSO be entered as 66a - Respite - In Home, General Respite.</t>
    </r>
  </si>
  <si>
    <t>In-Home Personal Care (7502c)</t>
  </si>
  <si>
    <r>
      <t xml:space="preserve">Providing personal assistance, stand-by assistance, supervision or cues for people having difficulties with one or more activities of daily living (ADLs) such as: bathing, dressing, toileting, getting in/out of a bed or chair, eating or walking, that allow the caregiver rest or relief. </t>
    </r>
    <r>
      <rPr>
        <b/>
        <sz val="10"/>
        <rFont val="Arial"/>
        <family val="2"/>
      </rPr>
      <t xml:space="preserve"> If this is used as IIIE-NFCSP Match it must ALSO be entered as 66a - Respite - In Home, Personal Care.</t>
    </r>
  </si>
  <si>
    <t>Overnight Facility Care (7502c)</t>
  </si>
  <si>
    <r>
      <t xml:space="preserve">A service in which a care recipient is placed in a facility (such as a nursing home, assisted living facility, or hospital) for an overnight stay.  Service occurs on a temporary and intermittent, occasional, or emergency basis and allows the caregiver rest or relief to do other activities. </t>
    </r>
    <r>
      <rPr>
        <b/>
        <sz val="10"/>
        <rFont val="Arial"/>
        <family val="2"/>
      </rPr>
      <t xml:space="preserve"> If this is used as IIIE-NFCSP Match it must ALSO be entered as 66c-Respite Care-Facility Based Overnight, Caregiver Respite Overnight Stay.</t>
    </r>
  </si>
  <si>
    <t>7502i-Individual Care (AFCSP)</t>
  </si>
  <si>
    <t>These services provide care by providing short-term, temporary supports to the individual participant who does not have a caregiver.  Do not enter the service into both the caregiver and the individual participant - this is not a reciprocated service.</t>
  </si>
  <si>
    <t>Adult Day Care (7502i)</t>
  </si>
  <si>
    <r>
      <t xml:space="preserve">A service in which a individual participant attends a supervised, protective, and congregate setting during some portion of a day and an overnight stay does not occur.  </t>
    </r>
    <r>
      <rPr>
        <b/>
        <sz val="10"/>
        <rFont val="Arial"/>
        <family val="2"/>
      </rPr>
      <t>If this is used as IIIE-NFCSP Match it must ALSO be entered as 66B-Respite Care - Facilty Based Day, Adult Day Care.</t>
    </r>
  </si>
  <si>
    <t>Homemaker/Chores (7502i)</t>
  </si>
  <si>
    <r>
      <t xml:space="preserve">Providing assistance with routine household tasks to a individual participant having difficulties with one or more of the following instrumental activities of daily living (IADLs):  preparing meals, managing medications, managing money, doing light housework, shopping, traveling, and using a telephone or providing assistance with non-continual household tasks to people having difficulties with one or more of the following instrumental activities of daily living (IADLs):  doing heavy housework and outside chores. </t>
    </r>
    <r>
      <rPr>
        <b/>
        <sz val="10"/>
        <rFont val="Arial"/>
        <family val="2"/>
      </rPr>
      <t xml:space="preserve"> If this is used as IIIE-NFCSP Match it must ALSO be entered as 66a - Respite - In Home, Homaker or Chore.</t>
    </r>
  </si>
  <si>
    <t>In-Home General Care (7502i)</t>
  </si>
  <si>
    <r>
      <t xml:space="preserve">An in-home service that includes an appropriately skilled provider or volunteer providing additional short-term, temporary supports to the individual participant.  </t>
    </r>
    <r>
      <rPr>
        <b/>
        <sz val="10"/>
        <rFont val="Arial"/>
        <family val="2"/>
      </rPr>
      <t>If this is used as IIIE-NFCSP Match it must ALSO be entered as 66a - Respite - In Home, General Respite.</t>
    </r>
  </si>
  <si>
    <t>In-Home Personal Care (7502i)</t>
  </si>
  <si>
    <r>
      <t xml:space="preserve">Providing personal assistance, stand-by assistance, supervision or cues to an individual participant having difficulties with one or more activities of daily living (ADLs) such as: bathing, dressing, toileting, getting in/out of a bed or chair, eating or walking. </t>
    </r>
    <r>
      <rPr>
        <b/>
        <sz val="10"/>
        <rFont val="Arial"/>
        <family val="2"/>
      </rPr>
      <t xml:space="preserve"> If this is used as IIIE-NFCSP Match it must ALSO be entered as 66a - Respite - In Home, Personal Care.</t>
    </r>
  </si>
  <si>
    <t>Overnight Facility Care (7502i)</t>
  </si>
  <si>
    <r>
      <t xml:space="preserve">A service in which an individual participant is placed in a facility (such as a nursing home, assisted living facility, or hospital) for an overnight stay.  Service occurs on a temporary and intermittent, occasional, or emergency basis. </t>
    </r>
    <r>
      <rPr>
        <b/>
        <sz val="10"/>
        <rFont val="Arial"/>
        <family val="2"/>
      </rPr>
      <t xml:space="preserve"> If this is used as IIIE-NFCSP Match it must ALSO be entered as 66c-Respite Care-Facility Based Overnight, Caregiver Respite Overnight Stay.</t>
    </r>
  </si>
  <si>
    <t>7504-Other Goods and Services (AFCSP)</t>
  </si>
  <si>
    <t>Other Goods and Services (7504)</t>
  </si>
  <si>
    <r>
      <t xml:space="preserve">Goods and services provided on a limited basis to compliment the care provided by caregivers or to an individual participant when needs cannot be met through traditional funding sources or existing community programs.  Examples include home services (home repair and modifications, assistive devices/technology, home security and safety, and consumable supplies), and transportation/assisted transportation. </t>
    </r>
    <r>
      <rPr>
        <b/>
        <sz val="10"/>
        <rFont val="Arial"/>
        <family val="2"/>
      </rPr>
      <t xml:space="preserve"> If this is used as IIIE-NFCSP Match it must ALSO be entered as 67-Supplemental Services, corresponding subservice.</t>
    </r>
  </si>
  <si>
    <t>7506-Outreach (AFCSP)</t>
  </si>
  <si>
    <r>
      <t xml:space="preserve">One-on-one contacts with older adults or their caregivers initiated by an agency or organization to encourage their use of existing services and benefits.  Does not include a group activity that involves a contact with several current or potential caregivers/individual participants (see Public Awareness definition). </t>
    </r>
    <r>
      <rPr>
        <b/>
        <sz val="10"/>
        <rFont val="Arial"/>
        <family val="2"/>
      </rPr>
      <t xml:space="preserve"> This should not be used as IIIE-NFCSP Match as there is no corresponding service.</t>
    </r>
  </si>
  <si>
    <t>7508-Public Awareness (AFCSP)</t>
  </si>
  <si>
    <r>
      <t xml:space="preserve">Contacts with a group of older adults, their caregivers, or the general public, to inform them of services or resources available within their communities. Examples include but are not limited to health fairs, publications, newsletters, brochures, caregiver conferences, publicity or mass media campaigns, and other similar informational activities in accordance with state policy. These activities are directed at groups and large audiences.  This service must be entered into a consumer group only under the 04-AFCSP Caregiver care enrollment.  </t>
    </r>
    <r>
      <rPr>
        <b/>
        <sz val="10"/>
        <rFont val="Arial"/>
        <family val="2"/>
      </rPr>
      <t xml:space="preserve"> If this is used as IIIE-NFCSP Match it must ALSO be entered as 68-Information Services, corresponding subservice.</t>
    </r>
  </si>
  <si>
    <t>7510-Support Group (AFCSP)</t>
  </si>
  <si>
    <r>
      <t xml:space="preserve">A service led by a facilitator to discuss common experiences and concerns and develop a mutual support system for caregivers and their families. Support groups are typically held on a regularly scheduled basis and may be conducted in person, over the telephone, or online.  Can be led by a lay person, health care professional, or both. Does not include “caregiver education groups,” “peer‐to‐peer support groups,” or other groups primarily aimed at teaching skills or meeting on an informal basis without a trained facilitator.  </t>
    </r>
    <r>
      <rPr>
        <b/>
        <sz val="10"/>
        <rFont val="Arial"/>
        <family val="2"/>
      </rPr>
      <t xml:space="preserve"> If this is used as IIIE-NFCSP Match it must ALSO be entered as 6503s-Caregiver Support Groups, corresponding subservice.</t>
    </r>
  </si>
  <si>
    <t>7512-Memory Screenings (AFCSP)</t>
  </si>
  <si>
    <r>
      <t xml:space="preserve">Administration of a memory screen (such as Mini-Cognistat, Animal Fluency or AD8).  May include provision of an appropriate referral and/or education to the customer and/or the customer’s family.  This service must be entered into the individual participant only under the 05-Care Recipeint/Participant care enrollment.  </t>
    </r>
    <r>
      <rPr>
        <b/>
        <sz val="10"/>
        <rFont val="Arial"/>
        <family val="2"/>
      </rPr>
      <t>This service will only be recorded in SAMS, there is no fiscal line item to report on - nor will this be used for IIIE-NFCSP Match.</t>
    </r>
  </si>
  <si>
    <t>84-Volunteer Mileage</t>
  </si>
  <si>
    <t>Miles</t>
  </si>
  <si>
    <t>Activity Aides (84)</t>
  </si>
  <si>
    <t>Evidence-Based Programs (84)</t>
  </si>
  <si>
    <t>Home Delivered Meals (84)</t>
  </si>
  <si>
    <t>Immunization Workers (84)</t>
  </si>
  <si>
    <t>Office Assistance (84)</t>
  </si>
  <si>
    <t>Transportation (84)</t>
  </si>
  <si>
    <t>86-Volunteer Time</t>
  </si>
  <si>
    <t>Activity Aides (86)</t>
  </si>
  <si>
    <t>Advisory Board (86)</t>
  </si>
  <si>
    <t>Assisted Transportation (86)</t>
  </si>
  <si>
    <t>Benefit Specialist-Data Entry (86)</t>
  </si>
  <si>
    <t>Bingo (86)</t>
  </si>
  <si>
    <t>Board Members (86)</t>
  </si>
  <si>
    <t>Canteen (86)</t>
  </si>
  <si>
    <t>Caregiver Coalition (86)</t>
  </si>
  <si>
    <t>Caregiver and Dementia Friendly Programs</t>
  </si>
  <si>
    <t>Congregate Meals (86)</t>
  </si>
  <si>
    <t>Crafts and Bingo (86)</t>
  </si>
  <si>
    <t>Evidence-Based Programs (86)</t>
  </si>
  <si>
    <t>Fairs / Sales (86)</t>
  </si>
  <si>
    <t>Foot Care Clinic (86)</t>
  </si>
  <si>
    <t>Guardians (86)</t>
  </si>
  <si>
    <t>Home Delivered Meals (86)</t>
  </si>
  <si>
    <t>Home Repair (86)</t>
  </si>
  <si>
    <t>Horticulture (86)</t>
  </si>
  <si>
    <t>Immunization Workers (86)</t>
  </si>
  <si>
    <t>Medicare Outreach (86)</t>
  </si>
  <si>
    <t>Part D Open Enrollment Volunteers meeting with customers</t>
  </si>
  <si>
    <t>Newsletter (86)</t>
  </si>
  <si>
    <t>Nutrition Advisory Council (86)</t>
  </si>
  <si>
    <t>Nutritional Assessments (86)</t>
  </si>
  <si>
    <t>Office Assistance (86)</t>
  </si>
  <si>
    <t>Support Group (86)</t>
  </si>
  <si>
    <t>Person who volunteers their time to host or co-host a support group</t>
  </si>
  <si>
    <t>Tax Assistance (86)</t>
  </si>
  <si>
    <t>Transportation (86)</t>
  </si>
  <si>
    <t>87-In-Kind</t>
  </si>
  <si>
    <t>In-Kind (87)</t>
  </si>
  <si>
    <t>Allocation of services or goods received as an In-Kind donation, such as free use of a meeting room.  This does not include Volunteer Time or Program Income contributions.</t>
  </si>
  <si>
    <t>Food Donation (87)</t>
  </si>
  <si>
    <t>Allocation of services or goods received as an In-Kind donation, such as a contribution of donated food items.  This does not include Volunteer Time or Program Income contributions.</t>
  </si>
  <si>
    <t>Meeting Facility (87)</t>
  </si>
  <si>
    <t>Allocation of services or goods received as an In-Kind donation, such as reduced or free use of a meeting room.  This does not include Volunteer Time or Program Income contributions.</t>
  </si>
  <si>
    <t>Printing (87)</t>
  </si>
  <si>
    <t>Allocation of services or goods received as an In-Kind donation, such as reduced or free printing for newsletters or advertising.  This does not include Volunteer Time or Program Income contributions.</t>
  </si>
  <si>
    <t>Rent (87)</t>
  </si>
  <si>
    <t>Allocation of services or goods received as an In-Kind donation, such as reduced or free use of a building.  This does not include Volunteer Time or Program Income contributions.</t>
  </si>
  <si>
    <t>92-Cancellations - Adult Day Care/Health</t>
  </si>
  <si>
    <t>94-Cancellations - Congregate Meals</t>
  </si>
  <si>
    <t>96-Cancellations - Home Delivered Meals</t>
  </si>
  <si>
    <t>Late Cancellation (96)</t>
  </si>
  <si>
    <t>Not Home for Delivery (96)</t>
  </si>
  <si>
    <t>Wisconsin Aging Financial Reports</t>
  </si>
  <si>
    <t>Fiscal Report</t>
  </si>
  <si>
    <t>Form #FR180A</t>
  </si>
  <si>
    <t>Name of Area Agency on Aging</t>
  </si>
  <si>
    <t>180A Deadlines</t>
  </si>
  <si>
    <t>180B Deadlines</t>
  </si>
  <si>
    <t>October - December … due by April 20th</t>
  </si>
  <si>
    <t>October - March … due by May 31st</t>
  </si>
  <si>
    <t>Contract Period</t>
  </si>
  <si>
    <r>
      <t>January – March …due by April 20</t>
    </r>
    <r>
      <rPr>
        <b/>
        <vertAlign val="superscript"/>
        <sz val="10"/>
        <rFont val="Arial"/>
        <family val="2"/>
      </rPr>
      <t>th</t>
    </r>
  </si>
  <si>
    <t>October - September … due by November 30th</t>
  </si>
  <si>
    <r>
      <t>April – June….due by July 20</t>
    </r>
    <r>
      <rPr>
        <b/>
        <vertAlign val="superscript"/>
        <sz val="10"/>
        <rFont val="Arial"/>
        <family val="2"/>
      </rPr>
      <t>th</t>
    </r>
  </si>
  <si>
    <r>
      <t>July – September…due by October 20</t>
    </r>
    <r>
      <rPr>
        <b/>
        <vertAlign val="superscript"/>
        <sz val="10"/>
        <rFont val="Arial"/>
        <family val="2"/>
      </rPr>
      <t>th</t>
    </r>
  </si>
  <si>
    <t>Report for the Federal Fiscal Year of:</t>
  </si>
  <si>
    <t>Submit report to Michelle Flood (MichelleL.Flood@wisconsin.gov).</t>
  </si>
  <si>
    <t>AAA</t>
  </si>
  <si>
    <t>Title III-C1</t>
  </si>
  <si>
    <t>Senior Community</t>
  </si>
  <si>
    <t>State</t>
  </si>
  <si>
    <t xml:space="preserve"> </t>
  </si>
  <si>
    <t>Administration</t>
  </si>
  <si>
    <t>Title III-B</t>
  </si>
  <si>
    <t>Title III-C2</t>
  </si>
  <si>
    <t>Title III-D</t>
  </si>
  <si>
    <t>Title III-E</t>
  </si>
  <si>
    <t>Services</t>
  </si>
  <si>
    <t>EBS</t>
  </si>
  <si>
    <t>Elder Abuse</t>
  </si>
  <si>
    <t>NSIP</t>
  </si>
  <si>
    <t>Expenditures</t>
  </si>
  <si>
    <t>Expenditure Category</t>
  </si>
  <si>
    <t>Q-T-D</t>
  </si>
  <si>
    <t>Grant Award Expended Q-T-D</t>
  </si>
  <si>
    <t>Cash Match Q-T-D</t>
  </si>
  <si>
    <t>In-Kind Match Q-T-D</t>
  </si>
  <si>
    <t>Match is Sufficient</t>
  </si>
  <si>
    <t>Other Fed. Q-T-D</t>
  </si>
  <si>
    <t>Other State Q-T-D</t>
  </si>
  <si>
    <t>Other Local Q-T-D</t>
  </si>
  <si>
    <t>CY Program Income Earned Q-T-D</t>
  </si>
  <si>
    <t>CY Program Income Expended Q-T-D</t>
  </si>
  <si>
    <t>Prior Year Program Income Expended Q-T-D</t>
  </si>
  <si>
    <t>Total:</t>
  </si>
  <si>
    <t>Under penalty of perjury, I certify the information reported here is true and correct.</t>
  </si>
  <si>
    <t>Name</t>
  </si>
  <si>
    <t xml:space="preserve">I further certify the expenditures reported are accurate summarizations of the </t>
  </si>
  <si>
    <t>Email</t>
  </si>
  <si>
    <t>financial data contained on the county/tribal financial records.</t>
  </si>
  <si>
    <t>Phone</t>
  </si>
  <si>
    <t>ERRORS - If checked see below</t>
  </si>
  <si>
    <t>IIIB</t>
  </si>
  <si>
    <t>IIIC1</t>
  </si>
  <si>
    <t>IIIC2</t>
  </si>
  <si>
    <t>IIID</t>
  </si>
  <si>
    <t>SSCS</t>
  </si>
  <si>
    <t>SPAP</t>
  </si>
  <si>
    <t>SHIP</t>
  </si>
  <si>
    <t>MIPPA</t>
  </si>
  <si>
    <t>EA</t>
  </si>
  <si>
    <t>Remaining Budget Balance</t>
  </si>
  <si>
    <t>Percent of Access to Services</t>
  </si>
  <si>
    <t>Percent of Legal/Ben. Assist.</t>
  </si>
  <si>
    <t>Percent of In-Home Services</t>
  </si>
  <si>
    <t>Total Non-Federal Match</t>
  </si>
  <si>
    <t>Match Amount Needed</t>
  </si>
  <si>
    <t xml:space="preserve">Title III-B Services </t>
  </si>
  <si>
    <t>Remaining</t>
  </si>
  <si>
    <t>Service / Expenditure Category</t>
  </si>
  <si>
    <t>Cash
Match Expenses</t>
  </si>
  <si>
    <t>In-Kind Match Expenses</t>
  </si>
  <si>
    <t>Other Federal Expenses</t>
  </si>
  <si>
    <t>Other State Expenses</t>
  </si>
  <si>
    <t>Other Local Expenses</t>
  </si>
  <si>
    <t>Program Income Expenses</t>
  </si>
  <si>
    <t>05-Home-Delivered Meals</t>
  </si>
  <si>
    <t>09s-Nutrition Counseling</t>
  </si>
  <si>
    <t xml:space="preserve">10p-Assisted Transportation
   </t>
  </si>
  <si>
    <t>12-Legal Services</t>
  </si>
  <si>
    <t>13s-Nutrition Education</t>
  </si>
  <si>
    <t>23a-Health Promotion - Evidence-Based</t>
  </si>
  <si>
    <t>23b-Health Promotion - Non-Evidence-Based</t>
  </si>
  <si>
    <t>15s-Outreach</t>
  </si>
  <si>
    <t>16a-Public Information</t>
  </si>
  <si>
    <t>19s-Medication Management</t>
  </si>
  <si>
    <t>21s-Insurance/Benefits</t>
  </si>
  <si>
    <t>31-Volunteer Guardianship - DANE ONLY</t>
  </si>
  <si>
    <t>42c-Recreation/ Socialization</t>
  </si>
  <si>
    <t>50-Visiting</t>
  </si>
  <si>
    <t>66a-Respite Care, In Home</t>
  </si>
  <si>
    <t>66b-Respite Care, Facility Based Day</t>
  </si>
  <si>
    <t>66c-Respite Care, Facility Based Overnight</t>
  </si>
  <si>
    <t>69-Information &amp; Assistance (Access Assistance)</t>
  </si>
  <si>
    <t xml:space="preserve">Title III-C1 Services </t>
  </si>
  <si>
    <t xml:space="preserve">NSIP Services </t>
  </si>
  <si>
    <t>*Includes C2</t>
  </si>
  <si>
    <t>NSIP Expenses</t>
  </si>
  <si>
    <t xml:space="preserve">Title III-C2 Services </t>
  </si>
  <si>
    <t>*Includes C1</t>
  </si>
  <si>
    <t xml:space="preserve">Title III-D Services </t>
  </si>
  <si>
    <t>Title III-E - Grandparents and Other Elderly Caregivers Serving Children and Disabled</t>
  </si>
  <si>
    <t>State Senior Community Services SSCS</t>
  </si>
  <si>
    <t>Check (X) the corresponding box if the service is provided by other Title III funding or another agency within the county in which no Title III funds are spent.</t>
  </si>
  <si>
    <t>*Inc IIIE 18 and Under and Disabled</t>
  </si>
  <si>
    <t>See IIIE Age 60+ Tab</t>
  </si>
  <si>
    <t>Title III Expenses</t>
  </si>
  <si>
    <t>Created tabs for all contracts - even those not on a calendar basis</t>
  </si>
  <si>
    <t>Included the Column Definitions list and the Service Definitions list (along with general instructions)</t>
  </si>
  <si>
    <t>Created a Compliace Issues Tab to verify data and indicate potential budget errors.</t>
  </si>
  <si>
    <t>State will need to Hide unnecessary columns and rows (do not delete) and then protect each sheet before sending to AAAs (GWAAR will do the same for Aus)</t>
  </si>
  <si>
    <t>Included Dane's Volunteer Guardianship service.  No custom services known for Milw or GWAAR to incorporate.</t>
  </si>
  <si>
    <t>Created a Grand Totals tab to roll up all budgeted expenses by service.  There is also a Totals(2) tab that should be hidden that does an initial roll up.</t>
  </si>
  <si>
    <t>State will need to incorporate actual funding on allocations tab and then protect and hide it (GWAAR will use for the Aging Units current year allocations for all contracts)</t>
  </si>
  <si>
    <t>Hide the Carrie Notes tab</t>
  </si>
  <si>
    <t>Overall Grand Totals</t>
  </si>
  <si>
    <t>AFCSP Expenses</t>
  </si>
  <si>
    <t>Total Cash Expenses</t>
  </si>
  <si>
    <t>Total Expenses - Inclulding In-Kind</t>
  </si>
  <si>
    <t>AFCSP Match for IIIE Expenses (do not use - duplicates amount)</t>
  </si>
  <si>
    <t>SHIP, MIPPA Expenses</t>
  </si>
  <si>
    <t>Check (X) the corresponding box if the service is provided by other Title III funding or another agency within the county/tribe in which no Title III funds are spent.</t>
  </si>
  <si>
    <t>AFCSP used as Cash Match for IIIE</t>
  </si>
  <si>
    <t>Title III-E - Caregivers of Elderly Individuals &amp; EOD</t>
  </si>
  <si>
    <t>7514-Case Management</t>
  </si>
  <si>
    <r>
      <t xml:space="preserve">Person-centered approach to providing assistance with care coordination for older customers and/or their caregivers in circumstances where the older person is experiencing diminished functional capacities, personal conditions, or other characteristics which require the provision of services by formal service providers or informal caregivers.  Activities of case management include learning the customer’s strengths, assessing the customer’s needs, developing care plan that ensure the safety and well-being of the customer, authorizing and coordinating services among providers that support the customer’s needs, monitoring service provision and the customer’s health and welfare, and providing ongoing reassessment of needs.  A unit is defined as the time, which is spent by staff, or qualified designee, engaged in working for an eligible person. A unit does not include travel time, staff training, program publicity, or direct services other than care coordination.  </t>
    </r>
    <r>
      <rPr>
        <b/>
        <sz val="10"/>
        <rFont val="Arial"/>
        <family val="2"/>
      </rPr>
      <t xml:space="preserve"> If this is used as IIIE-NFCSP Match it must ALSO be entered as 64-Caregiver Case Managment, corresponding subservice.</t>
    </r>
  </si>
  <si>
    <t>7510-Support Group</t>
  </si>
  <si>
    <t>7508-Public Awareness</t>
  </si>
  <si>
    <t>7506-Outreach</t>
  </si>
  <si>
    <t>7504-Other Goods and Services</t>
  </si>
  <si>
    <t>7502-Overnight Facility Care</t>
  </si>
  <si>
    <t>7502-In-Home Personal Care</t>
  </si>
  <si>
    <t>7502-In-Home General Care</t>
  </si>
  <si>
    <t>7502-Homemaker/Chores</t>
  </si>
  <si>
    <t>7502-General Respite</t>
  </si>
  <si>
    <t>7502-Adult Day Care</t>
  </si>
  <si>
    <t>7500-Administration</t>
  </si>
  <si>
    <t>Elder Abuse Expenses</t>
  </si>
  <si>
    <t>N/A - hide</t>
  </si>
  <si>
    <t>Elderly Nutrition Program Request for Transfer of</t>
  </si>
  <si>
    <t>Allocations between Funding Sources</t>
  </si>
  <si>
    <t>Aging units, with the approval of the area agency:</t>
  </si>
  <si>
    <t>Agencies may transfer up to 40% of their Title III C-1 funds to Title III C-2</t>
  </si>
  <si>
    <t>Agencies may transfer up to 40% of their Title III C-2 funds to Title III C-1</t>
  </si>
  <si>
    <t>Agencies may transfer up to 30% of their Title III C-1 or C-2 funds to Title III B</t>
  </si>
  <si>
    <t>Requests must be made annually.</t>
  </si>
  <si>
    <t>Date:</t>
  </si>
  <si>
    <t>Agency:</t>
  </si>
  <si>
    <t xml:space="preserve">   Transfer from C1 to C2</t>
  </si>
  <si>
    <t>Amount:</t>
  </si>
  <si>
    <t>$</t>
  </si>
  <si>
    <t xml:space="preserve">  % of budget</t>
  </si>
  <si>
    <t xml:space="preserve">   Transfer from C2 to C1</t>
  </si>
  <si>
    <t xml:space="preserve">   Transfer from C1 to B</t>
  </si>
  <si>
    <t xml:space="preserve">   Transfer from C2 to B</t>
  </si>
  <si>
    <t>Why is this being requested?</t>
  </si>
  <si>
    <t>What impact will this have on the (Nutrition Program)?</t>
  </si>
  <si>
    <t xml:space="preserve">Has this request been reviewed and approved by your Nutrition </t>
  </si>
  <si>
    <t xml:space="preserve">Subcommittee and Governing Board?                            </t>
  </si>
  <si>
    <t xml:space="preserve">      Date:</t>
  </si>
  <si>
    <t>To be completed by the AAA Staff.</t>
  </si>
  <si>
    <t xml:space="preserve">Approved by (Fiscal):                                                        </t>
  </si>
  <si>
    <t xml:space="preserve">Reviewed by (Nutrition):                                                      </t>
  </si>
  <si>
    <t xml:space="preserve">     Date:</t>
  </si>
  <si>
    <t>Fiscal Comments:</t>
  </si>
  <si>
    <t>Nutrition Comments:</t>
  </si>
  <si>
    <t>Approved</t>
  </si>
  <si>
    <t>Declined</t>
  </si>
  <si>
    <t>C-1 To III B:</t>
  </si>
  <si>
    <t>Lines 10, 11, 14, 15, 16 &amp; 21</t>
  </si>
  <si>
    <t>Additional Transfer Request Above 20%</t>
  </si>
  <si>
    <t>C-1 to C-2:</t>
  </si>
  <si>
    <t>Line 5</t>
  </si>
  <si>
    <t>C-2 to C-1:</t>
  </si>
  <si>
    <t>Line 8</t>
  </si>
  <si>
    <t>New Budget Subject to Approval</t>
  </si>
  <si>
    <t>C-2 To III B:</t>
  </si>
  <si>
    <t>New Bdgt Subject to Approval</t>
  </si>
  <si>
    <t>C-1 To C-2:</t>
  </si>
  <si>
    <t xml:space="preserve">Agencies may request additional transfers above 20% to Home Delivered Meals; </t>
  </si>
  <si>
    <t>all additional requests will be considered within the statewide limits under the Older Americans Act.</t>
  </si>
  <si>
    <t>SSCS Expenses</t>
  </si>
  <si>
    <t>EBS Expenses</t>
  </si>
  <si>
    <t>Elderly Benefit Specialist Services</t>
  </si>
  <si>
    <t>AFCSP Services</t>
  </si>
  <si>
    <t>SPAP Expenses</t>
  </si>
  <si>
    <t>SPAP Services</t>
  </si>
  <si>
    <t>SHIP Services</t>
  </si>
  <si>
    <t>SHIP Expenses</t>
  </si>
  <si>
    <t>AFCSP, SSCS, EBS, SPAP, EA Expenses</t>
  </si>
  <si>
    <t>Hide this tab</t>
  </si>
  <si>
    <t>MIPPA Expenses</t>
  </si>
  <si>
    <t>Other Federal Expenses (Include Drawdown)</t>
  </si>
  <si>
    <t>Incluced the Column Definitions within comment boxes for each header</t>
  </si>
  <si>
    <t>Agencies can only  put in whole numbers</t>
  </si>
  <si>
    <t>Inserted the Nutrition Transfer form and linked it to the C1 and C2 tabs</t>
  </si>
  <si>
    <t>Synced AFCSP Match to IIIE Cash Match</t>
  </si>
  <si>
    <t>Each tab at the top displays an error message if compliance issues exist</t>
  </si>
  <si>
    <t>Title III Dollars must be expended</t>
  </si>
  <si>
    <t>Transfer Allocation IIIB</t>
  </si>
  <si>
    <t>Transfer Allocation IIIC2</t>
  </si>
  <si>
    <t>Transfer between C1 and C2</t>
  </si>
  <si>
    <t>Transfer Allocation IIIC1</t>
  </si>
  <si>
    <t xml:space="preserve">Agencies may request additional transfers above 20% to Congregate Meals; </t>
  </si>
  <si>
    <t>Counseling/Training/Support Gp</t>
  </si>
  <si>
    <t>Respite</t>
  </si>
  <si>
    <t>Supplemental Services</t>
  </si>
  <si>
    <t>Information Services</t>
  </si>
  <si>
    <t>I&amp;A</t>
  </si>
  <si>
    <t>Supplemental Svcs Maximum</t>
  </si>
  <si>
    <t>Percentage Supplemental Svcs</t>
  </si>
  <si>
    <t>IIIE (NFCSP)</t>
  </si>
  <si>
    <t>Percentage Spent on Underage CR</t>
  </si>
  <si>
    <t>Spending on Underage CR Max</t>
  </si>
  <si>
    <t>IIIE</t>
  </si>
  <si>
    <t>Respite Expenses</t>
  </si>
  <si>
    <t>Other Goods and Services Expenses</t>
  </si>
  <si>
    <t>Outreach/Public Awareness Expenses</t>
  </si>
  <si>
    <t>Support Group Expenses</t>
  </si>
  <si>
    <t>Percentage Administration Expenses</t>
  </si>
  <si>
    <t>Administration Expnese Maximum</t>
  </si>
  <si>
    <t>SSCS Dollars must be expended</t>
  </si>
  <si>
    <t>Column O on each tab checks to make sure if they have any expenses that they have also spent Title III contract dollars</t>
  </si>
  <si>
    <t>Column P on each tab checks to make sure if they have any expenses that they have also spent SSCS contract dollars</t>
  </si>
  <si>
    <t>Lock down entire spreadsheet</t>
  </si>
  <si>
    <t>Hide all unnecessary tabs</t>
  </si>
  <si>
    <t>SPAP Dollars must be expended</t>
  </si>
  <si>
    <t>EBS Dollars must be expended</t>
  </si>
  <si>
    <t>SHIP Dollars must be expended</t>
  </si>
  <si>
    <t>MIPPA Dollars must be expended</t>
  </si>
  <si>
    <t>Elder Abuse Dollars must be expended</t>
  </si>
  <si>
    <t>MIPPA Services</t>
  </si>
  <si>
    <t>SPAP 20-21</t>
  </si>
  <si>
    <t>2021 BUDGET</t>
  </si>
  <si>
    <t>* Example:  2021 Budget - Dane County</t>
  </si>
  <si>
    <t>Save your completed document in the following format:  2021 Budget - AAA Name</t>
  </si>
  <si>
    <t>Email this completed budget to Jessica Kline by Friday February 12th, 2021</t>
  </si>
  <si>
    <t>NSIP 21-22</t>
  </si>
  <si>
    <t>MIPPA Grant 21-22</t>
  </si>
  <si>
    <t>SHIP 21-22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</si>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</sst>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quot;$&quot;* #,##0.00_);_(&quot;$&quot;* \(#,##0.00\);_(&quot;$&quot;* &quot;-&quot;_);_(@_)"/>
    <numFmt numFmtId="167" formatCode="mmmm\ d\,\ yyyy"/>
    <numFmt numFmtId="168" formatCode="[$$-409]#,##0.00_);\([$$-409]#,##0.00\)"/>
    <numFmt numFmtId="169" formatCode="_([$$-409]* #,##0.00_);_([$$-409]* \(#,##0.00\);_([$$-409]* &quot;-&quot;??_);_(@_)"/>
    <numFmt numFmtId="170" formatCode="&quot;$&quot;#,##0.00"/>
  </numFmts>
  <fonts count="44">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2"/>
      <name val="Arial"/>
      <family val="2"/>
    </font>
    <font>
      <b/>
      <sz val="10"/>
      <name val="Arial"/>
      <family val="2"/>
    </font>
    <font>
      <sz val="10"/>
      <name val="Arial"/>
      <family val="2"/>
    </font>
    <font>
      <sz val="12"/>
      <name val="Times New Roman"/>
      <family val="1"/>
    </font>
    <font>
      <b/>
      <sz val="12"/>
      <name val="Times New Roman"/>
      <family val="1"/>
    </font>
    <font>
      <sz val="12"/>
      <name val="Courier"/>
      <family val="3"/>
    </font>
    <font>
      <b/>
      <sz val="12"/>
      <color indexed="8"/>
      <name val="Times New Roman"/>
      <family val="1"/>
    </font>
    <font>
      <sz val="12"/>
      <color indexed="8"/>
      <name val="Times New Roman"/>
      <family val="1"/>
    </font>
    <font>
      <sz val="10"/>
      <name val="Arial"/>
      <family val="2"/>
    </font>
    <font>
      <b/>
      <u/>
      <sz val="10"/>
      <name val="Arial"/>
      <family val="2"/>
    </font>
    <font>
      <sz val="12"/>
      <color theme="1"/>
      <name val="Times New Roman"/>
      <family val="2"/>
    </font>
    <font>
      <u/>
      <sz val="10"/>
      <color theme="10"/>
      <name val="Arial"/>
      <family val="2"/>
    </font>
    <font>
      <b/>
      <sz val="10"/>
      <color theme="1"/>
      <name val="Arial"/>
      <family val="2"/>
    </font>
    <font>
      <b/>
      <sz val="18"/>
      <name val="Arial"/>
      <family val="2"/>
    </font>
    <font>
      <b/>
      <sz val="10"/>
      <color indexed="8"/>
      <name val="Arial"/>
      <family val="2"/>
    </font>
    <font>
      <sz val="10"/>
      <color indexed="8"/>
      <name val="Arial"/>
      <family val="2"/>
    </font>
    <font>
      <sz val="10"/>
      <color theme="1"/>
      <name val="Arial"/>
      <family val="2"/>
    </font>
    <font>
      <sz val="10"/>
      <name val="Geneva"/>
    </font>
    <font>
      <b/>
      <vertAlign val="superscript"/>
      <sz val="10"/>
      <name val="Arial"/>
      <family val="2"/>
    </font>
    <font>
      <sz val="10"/>
      <name val="Calibri"/>
      <family val="2"/>
    </font>
    <font>
      <u/>
      <sz val="11"/>
      <color theme="10"/>
      <name val="Calibri"/>
      <family val="2"/>
      <scheme val="minor"/>
    </font>
    <font>
      <u/>
      <sz val="10"/>
      <name val="Arial"/>
      <family val="2"/>
    </font>
    <font>
      <sz val="10"/>
      <color rgb="FF000000"/>
      <name val="Arial"/>
      <family val="2"/>
    </font>
    <font>
      <sz val="11"/>
      <color rgb="FF212121"/>
      <name val="Calibri"/>
      <family val="2"/>
      <scheme val="minor"/>
    </font>
    <font>
      <sz val="11"/>
      <color rgb="FF000000"/>
      <name val="Calibri"/>
      <family val="2"/>
      <scheme val="minor"/>
    </font>
    <font>
      <b/>
      <sz val="14"/>
      <name val="Arial"/>
      <family val="2"/>
    </font>
    <font>
      <b/>
      <sz val="11"/>
      <name val="Arial"/>
      <family val="2"/>
    </font>
    <font>
      <b/>
      <sz val="11"/>
      <color theme="1"/>
      <name val="Calibri"/>
      <family val="2"/>
      <scheme val="minor"/>
    </font>
    <font>
      <b/>
      <u val="singleAccounting"/>
      <sz val="10"/>
      <name val="Arial"/>
      <family val="2"/>
    </font>
    <font>
      <b/>
      <u/>
      <sz val="14"/>
      <name val="Arial"/>
      <family val="2"/>
    </font>
    <font>
      <b/>
      <u val="doubleAccounting"/>
      <sz val="10"/>
      <name val="Arial"/>
      <family val="2"/>
    </font>
    <font>
      <sz val="10"/>
      <color theme="0"/>
      <name val="Arial"/>
      <family val="2"/>
    </font>
    <font>
      <b/>
      <sz val="11"/>
      <color theme="1"/>
      <name val="Arial"/>
      <family val="2"/>
    </font>
    <font>
      <b/>
      <u val="doubleAccounting"/>
      <sz val="12"/>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33">
    <fill>
      <patternFill patternType="none"/>
    </fill>
    <fill>
      <patternFill patternType="gray125"/>
    </fill>
    <fill>
      <patternFill patternType="solid">
        <fgColor indexed="5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indexed="9"/>
      </patternFill>
    </fill>
    <fill>
      <patternFill patternType="solid">
        <fgColor indexed="41"/>
        <bgColor indexed="64"/>
      </patternFill>
    </fill>
    <fill>
      <patternFill patternType="solid">
        <fgColor theme="7" tint="0.39997558519241921"/>
        <bgColor indexed="64"/>
      </patternFill>
    </fill>
    <fill>
      <patternFill patternType="solid">
        <fgColor rgb="FF00B050"/>
        <bgColor indexed="64"/>
      </patternFill>
    </fill>
    <fill>
      <patternFill patternType="solid">
        <fgColor theme="2"/>
        <bgColor indexed="64"/>
      </patternFill>
    </fill>
    <fill>
      <patternFill patternType="solid">
        <fgColor rgb="FFD9D9D9"/>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9BC2E6"/>
        <bgColor indexed="64"/>
      </patternFill>
    </fill>
    <fill>
      <patternFill patternType="solid">
        <fgColor rgb="FFF8CBAD"/>
        <bgColor indexed="64"/>
      </patternFill>
    </fill>
    <fill>
      <patternFill patternType="solid">
        <fgColor theme="6" tint="0.59999389629810485"/>
        <bgColor indexed="64"/>
      </patternFill>
    </fill>
    <fill>
      <patternFill patternType="solid">
        <fgColor rgb="FFFF00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double">
        <color indexed="64"/>
      </top>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5">
    <xf numFmtId="0" fontId="0" fillId="0" borderId="0"/>
    <xf numFmtId="44" fontId="3"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0" fontId="17" fillId="0" borderId="0" applyNumberFormat="0" applyFill="0" applyBorder="0" applyAlignment="0" applyProtection="0">
      <alignment vertical="top"/>
      <protection locked="0"/>
    </xf>
    <xf numFmtId="0" fontId="9" fillId="0" borderId="0"/>
    <xf numFmtId="0" fontId="14" fillId="0" borderId="0"/>
    <xf numFmtId="0" fontId="8" fillId="0" borderId="0"/>
    <xf numFmtId="0" fontId="8" fillId="0" borderId="0"/>
    <xf numFmtId="0" fontId="14" fillId="0" borderId="0"/>
    <xf numFmtId="0" fontId="8" fillId="0" borderId="0"/>
    <xf numFmtId="0" fontId="14" fillId="0" borderId="0"/>
    <xf numFmtId="0" fontId="8" fillId="0" borderId="0"/>
    <xf numFmtId="0" fontId="14" fillId="0" borderId="0"/>
    <xf numFmtId="0" fontId="8" fillId="0" borderId="0"/>
    <xf numFmtId="0" fontId="14" fillId="0" borderId="0"/>
    <xf numFmtId="0" fontId="8" fillId="0" borderId="0"/>
    <xf numFmtId="0" fontId="14" fillId="0" borderId="0"/>
    <xf numFmtId="0" fontId="8" fillId="0" borderId="0"/>
    <xf numFmtId="0" fontId="14" fillId="0" borderId="0"/>
    <xf numFmtId="0" fontId="8" fillId="0" borderId="0"/>
    <xf numFmtId="0" fontId="14" fillId="0" borderId="0"/>
    <xf numFmtId="0" fontId="8" fillId="0" borderId="0"/>
    <xf numFmtId="0" fontId="14" fillId="0" borderId="0"/>
    <xf numFmtId="0" fontId="8" fillId="0" borderId="0"/>
    <xf numFmtId="0" fontId="16" fillId="0" borderId="0"/>
    <xf numFmtId="0" fontId="11" fillId="0" borderId="0"/>
    <xf numFmtId="9" fontId="3" fillId="0" borderId="0" applyFont="0" applyFill="0" applyBorder="0" applyAlignment="0" applyProtection="0"/>
    <xf numFmtId="9" fontId="8"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3" fontId="3" fillId="0" borderId="0" applyFill="0" applyBorder="0" applyAlignment="0" applyProtection="0"/>
    <xf numFmtId="5" fontId="3" fillId="0" borderId="0" applyFill="0" applyBorder="0" applyAlignment="0" applyProtection="0"/>
    <xf numFmtId="167" fontId="3" fillId="0" borderId="0" applyFill="0" applyBorder="0" applyAlignment="0" applyProtection="0"/>
    <xf numFmtId="2" fontId="3" fillId="0" borderId="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3" fillId="0" borderId="21" applyNumberFormat="0" applyFill="0" applyAlignment="0" applyProtection="0"/>
    <xf numFmtId="0" fontId="2" fillId="0" borderId="0"/>
    <xf numFmtId="0" fontId="3" fillId="0" borderId="0"/>
    <xf numFmtId="0" fontId="3" fillId="0" borderId="0"/>
    <xf numFmtId="0" fontId="23" fillId="0" borderId="0"/>
    <xf numFmtId="0" fontId="3" fillId="0" borderId="0"/>
    <xf numFmtId="0" fontId="1" fillId="0" borderId="0"/>
    <xf numFmtId="0" fontId="26" fillId="0" borderId="0"/>
  </cellStyleXfs>
  <cellXfs count="366">
    <xf numFmtId="0" fontId="0" fillId="0" borderId="0" xfId="0"/>
    <xf numFmtId="0" fontId="6" fillId="0" borderId="0" xfId="0" applyFont="1"/>
    <xf numFmtId="0" fontId="3" fillId="0" borderId="0" xfId="0" applyFont="1"/>
    <xf numFmtId="0" fontId="7" fillId="0" borderId="0" xfId="0" applyFont="1"/>
    <xf numFmtId="49" fontId="0" fillId="0" borderId="0" xfId="0" applyNumberFormat="1" applyProtection="1">
      <protection locked="0"/>
    </xf>
    <xf numFmtId="0" fontId="0" fillId="0" borderId="0" xfId="0" applyProtection="1">
      <protection locked="0"/>
    </xf>
    <xf numFmtId="5" fontId="12" fillId="0" borderId="0" xfId="0" applyNumberFormat="1" applyFont="1" applyAlignment="1">
      <alignment horizontal="center"/>
    </xf>
    <xf numFmtId="5" fontId="12" fillId="0" borderId="0" xfId="0" applyNumberFormat="1" applyFont="1"/>
    <xf numFmtId="49" fontId="5" fillId="3" borderId="6" xfId="0" applyNumberFormat="1" applyFont="1" applyFill="1" applyBorder="1" applyAlignment="1" applyProtection="1">
      <alignment horizontal="center"/>
      <protection locked="0"/>
    </xf>
    <xf numFmtId="0" fontId="7" fillId="0" borderId="0" xfId="0" applyFont="1" applyProtection="1">
      <protection locked="0"/>
    </xf>
    <xf numFmtId="0" fontId="5" fillId="3" borderId="5" xfId="0" applyFont="1" applyFill="1" applyBorder="1" applyAlignment="1" applyProtection="1">
      <alignment horizontal="center"/>
      <protection locked="0"/>
    </xf>
    <xf numFmtId="5" fontId="12" fillId="0" borderId="1" xfId="0" applyNumberFormat="1" applyFont="1" applyBorder="1"/>
    <xf numFmtId="0" fontId="12" fillId="0" borderId="1" xfId="0" applyFont="1" applyBorder="1" applyAlignment="1">
      <alignment horizontal="center"/>
    </xf>
    <xf numFmtId="5" fontId="12" fillId="0" borderId="1" xfId="0" applyNumberFormat="1" applyFont="1" applyBorder="1" applyAlignment="1">
      <alignment horizontal="left"/>
    </xf>
    <xf numFmtId="5" fontId="12" fillId="7" borderId="0" xfId="0" applyNumberFormat="1" applyFont="1" applyFill="1" applyAlignment="1">
      <alignment horizontal="center"/>
    </xf>
    <xf numFmtId="5" fontId="12" fillId="8" borderId="0" xfId="0" applyNumberFormat="1" applyFont="1" applyFill="1" applyAlignment="1">
      <alignment horizontal="center"/>
    </xf>
    <xf numFmtId="5" fontId="12" fillId="10" borderId="0" xfId="0" applyNumberFormat="1" applyFont="1" applyFill="1" applyAlignment="1">
      <alignment horizontal="center"/>
    </xf>
    <xf numFmtId="42" fontId="13" fillId="10" borderId="1" xfId="1" applyNumberFormat="1" applyFont="1" applyFill="1" applyBorder="1" applyAlignment="1">
      <alignment horizontal="right"/>
    </xf>
    <xf numFmtId="5" fontId="12" fillId="4" borderId="0" xfId="0" applyNumberFormat="1" applyFont="1" applyFill="1" applyAlignment="1">
      <alignment horizontal="center"/>
    </xf>
    <xf numFmtId="5" fontId="12" fillId="11" borderId="0" xfId="0" applyNumberFormat="1" applyFont="1" applyFill="1" applyAlignment="1">
      <alignment horizontal="center"/>
    </xf>
    <xf numFmtId="5" fontId="12" fillId="11" borderId="3" xfId="0" applyNumberFormat="1" applyFont="1" applyFill="1" applyBorder="1" applyAlignment="1">
      <alignment horizontal="center"/>
    </xf>
    <xf numFmtId="5" fontId="12" fillId="12" borderId="0" xfId="0" applyNumberFormat="1" applyFont="1" applyFill="1" applyAlignment="1">
      <alignment horizontal="center"/>
    </xf>
    <xf numFmtId="5" fontId="12" fillId="11" borderId="0" xfId="0" applyNumberFormat="1" applyFont="1" applyFill="1"/>
    <xf numFmtId="5" fontId="12" fillId="13" borderId="0" xfId="0" applyNumberFormat="1" applyFont="1" applyFill="1" applyAlignment="1">
      <alignment horizontal="center"/>
    </xf>
    <xf numFmtId="5" fontId="12" fillId="13" borderId="3" xfId="0" applyNumberFormat="1" applyFont="1" applyFill="1" applyBorder="1" applyAlignment="1">
      <alignment horizontal="center"/>
    </xf>
    <xf numFmtId="5" fontId="12" fillId="14" borderId="0" xfId="0" applyNumberFormat="1" applyFont="1" applyFill="1" applyAlignment="1">
      <alignment horizontal="center"/>
    </xf>
    <xf numFmtId="42" fontId="13" fillId="11" borderId="7" xfId="0" applyNumberFormat="1" applyFont="1" applyFill="1" applyBorder="1" applyAlignment="1">
      <alignment horizontal="right"/>
    </xf>
    <xf numFmtId="5" fontId="12" fillId="16" borderId="0" xfId="0" applyNumberFormat="1" applyFont="1" applyFill="1" applyAlignment="1">
      <alignment horizontal="center"/>
    </xf>
    <xf numFmtId="0" fontId="10" fillId="17" borderId="11" xfId="0" applyFont="1" applyFill="1" applyBorder="1" applyAlignment="1">
      <alignment horizontal="left"/>
    </xf>
    <xf numFmtId="0" fontId="9" fillId="0" borderId="0" xfId="0" applyFont="1"/>
    <xf numFmtId="0" fontId="9" fillId="0" borderId="0" xfId="0" applyFont="1" applyAlignment="1">
      <alignment horizontal="center"/>
    </xf>
    <xf numFmtId="0" fontId="9" fillId="11" borderId="0" xfId="0" applyFont="1" applyFill="1"/>
    <xf numFmtId="42" fontId="9" fillId="0" borderId="0" xfId="0" applyNumberFormat="1" applyFont="1"/>
    <xf numFmtId="0" fontId="9" fillId="13" borderId="0" xfId="0" applyFont="1" applyFill="1"/>
    <xf numFmtId="0" fontId="9" fillId="14" borderId="0" xfId="0" applyFont="1" applyFill="1"/>
    <xf numFmtId="0" fontId="9" fillId="7" borderId="0" xfId="0" applyFont="1" applyFill="1"/>
    <xf numFmtId="0" fontId="9" fillId="8" borderId="0" xfId="0" applyFont="1" applyFill="1"/>
    <xf numFmtId="0" fontId="9" fillId="10" borderId="0" xfId="0" applyFont="1" applyFill="1"/>
    <xf numFmtId="0" fontId="9" fillId="4" borderId="0" xfId="0" applyFont="1" applyFill="1"/>
    <xf numFmtId="0" fontId="9" fillId="12" borderId="0" xfId="0" applyFont="1" applyFill="1"/>
    <xf numFmtId="0" fontId="9" fillId="18" borderId="0" xfId="0" applyFont="1" applyFill="1"/>
    <xf numFmtId="0" fontId="9" fillId="5" borderId="0" xfId="0" applyFont="1" applyFill="1"/>
    <xf numFmtId="0" fontId="10" fillId="14" borderId="12" xfId="0" applyFont="1" applyFill="1" applyBorder="1" applyAlignment="1">
      <alignment horizontal="center"/>
    </xf>
    <xf numFmtId="0" fontId="10" fillId="14" borderId="4" xfId="0" applyFont="1" applyFill="1" applyBorder="1" applyAlignment="1">
      <alignment horizontal="center"/>
    </xf>
    <xf numFmtId="42" fontId="9" fillId="17" borderId="7" xfId="1" applyNumberFormat="1" applyFont="1" applyFill="1" applyBorder="1" applyAlignment="1">
      <alignment horizontal="right"/>
    </xf>
    <xf numFmtId="0" fontId="9" fillId="17" borderId="0" xfId="0" applyFont="1" applyFill="1"/>
    <xf numFmtId="0" fontId="15" fillId="0" borderId="0" xfId="0" applyFont="1"/>
    <xf numFmtId="166" fontId="13" fillId="7" borderId="1" xfId="1" applyNumberFormat="1" applyFont="1" applyFill="1" applyBorder="1" applyAlignment="1">
      <alignment horizontal="right"/>
    </xf>
    <xf numFmtId="166" fontId="13" fillId="8" borderId="1" xfId="1" applyNumberFormat="1" applyFont="1" applyFill="1" applyBorder="1" applyAlignment="1">
      <alignment horizontal="right"/>
    </xf>
    <xf numFmtId="166" fontId="13" fillId="4" borderId="1" xfId="1" applyNumberFormat="1" applyFont="1" applyFill="1" applyBorder="1" applyAlignment="1">
      <alignment horizontal="right"/>
    </xf>
    <xf numFmtId="166" fontId="13" fillId="11" borderId="1" xfId="0" applyNumberFormat="1" applyFont="1" applyFill="1" applyBorder="1"/>
    <xf numFmtId="166" fontId="13" fillId="10" borderId="1" xfId="0" applyNumberFormat="1" applyFont="1" applyFill="1" applyBorder="1"/>
    <xf numFmtId="166" fontId="13" fillId="12" borderId="1" xfId="0" applyNumberFormat="1" applyFont="1" applyFill="1" applyBorder="1"/>
    <xf numFmtId="166" fontId="13" fillId="15" borderId="1" xfId="0" applyNumberFormat="1" applyFont="1" applyFill="1" applyBorder="1"/>
    <xf numFmtId="166" fontId="9" fillId="11" borderId="1" xfId="0" applyNumberFormat="1" applyFont="1" applyFill="1" applyBorder="1"/>
    <xf numFmtId="166" fontId="9" fillId="10" borderId="1" xfId="0" applyNumberFormat="1" applyFont="1" applyFill="1" applyBorder="1"/>
    <xf numFmtId="166" fontId="9" fillId="12" borderId="1" xfId="0" applyNumberFormat="1" applyFont="1" applyFill="1" applyBorder="1"/>
    <xf numFmtId="166" fontId="9" fillId="14" borderId="7" xfId="1" applyNumberFormat="1" applyFont="1" applyFill="1" applyBorder="1" applyAlignment="1">
      <alignment horizontal="right"/>
    </xf>
    <xf numFmtId="6" fontId="13" fillId="2" borderId="7" xfId="26" applyNumberFormat="1" applyFont="1" applyFill="1" applyBorder="1" applyAlignment="1">
      <alignment horizontal="right"/>
    </xf>
    <xf numFmtId="5" fontId="13" fillId="2" borderId="7" xfId="0" applyNumberFormat="1" applyFont="1" applyFill="1" applyBorder="1" applyAlignment="1">
      <alignment horizontal="center"/>
    </xf>
    <xf numFmtId="0" fontId="7" fillId="0" borderId="2" xfId="0" applyFont="1" applyBorder="1"/>
    <xf numFmtId="49" fontId="0" fillId="0" borderId="0" xfId="0" applyNumberFormat="1"/>
    <xf numFmtId="7" fontId="12" fillId="9" borderId="0" xfId="0" applyNumberFormat="1" applyFont="1" applyFill="1" applyAlignment="1">
      <alignment horizontal="center"/>
    </xf>
    <xf numFmtId="7" fontId="13" fillId="9" borderId="1" xfId="1" applyNumberFormat="1" applyFont="1" applyFill="1" applyBorder="1" applyAlignment="1">
      <alignment horizontal="right"/>
    </xf>
    <xf numFmtId="7" fontId="9" fillId="9" borderId="0" xfId="0" applyNumberFormat="1" applyFont="1" applyFill="1"/>
    <xf numFmtId="0" fontId="18" fillId="0" borderId="0" xfId="0" applyFont="1"/>
    <xf numFmtId="49" fontId="3" fillId="0" borderId="0" xfId="0" applyNumberFormat="1" applyFont="1"/>
    <xf numFmtId="49" fontId="5" fillId="0" borderId="0" xfId="0" applyNumberFormat="1" applyFont="1"/>
    <xf numFmtId="0" fontId="3" fillId="0" borderId="1" xfId="0" applyFont="1" applyBorder="1"/>
    <xf numFmtId="41" fontId="3" fillId="0" borderId="0" xfId="0" applyNumberFormat="1" applyFont="1"/>
    <xf numFmtId="6" fontId="13" fillId="9" borderId="1" xfId="1" applyNumberFormat="1" applyFont="1" applyFill="1" applyBorder="1" applyAlignment="1">
      <alignment horizontal="right"/>
    </xf>
    <xf numFmtId="49" fontId="9" fillId="0" borderId="0" xfId="0" applyNumberFormat="1" applyFont="1"/>
    <xf numFmtId="44" fontId="7" fillId="0" borderId="0" xfId="1" applyFont="1"/>
    <xf numFmtId="0" fontId="7" fillId="6" borderId="2" xfId="0" applyFont="1" applyFill="1" applyBorder="1"/>
    <xf numFmtId="0" fontId="7" fillId="0" borderId="0" xfId="0" applyFont="1" applyAlignment="1">
      <alignment vertical="center"/>
    </xf>
    <xf numFmtId="14" fontId="0" fillId="0" borderId="0" xfId="0" applyNumberFormat="1" applyProtection="1">
      <protection locked="0"/>
    </xf>
    <xf numFmtId="0" fontId="3" fillId="0" borderId="0" xfId="0" applyFont="1" applyProtection="1">
      <protection locked="0"/>
    </xf>
    <xf numFmtId="49" fontId="3" fillId="0" borderId="0" xfId="0" applyNumberFormat="1" applyFont="1" applyProtection="1">
      <protection locked="0"/>
    </xf>
    <xf numFmtId="0" fontId="9" fillId="0" borderId="0" xfId="0" applyFont="1" applyFill="1"/>
    <xf numFmtId="0" fontId="9" fillId="0" borderId="0" xfId="0" applyFont="1" applyFill="1" applyAlignment="1">
      <alignment horizontal="center"/>
    </xf>
    <xf numFmtId="5" fontId="13" fillId="0" borderId="0" xfId="0" applyNumberFormat="1" applyFont="1" applyFill="1" applyAlignment="1">
      <alignment horizontal="center"/>
    </xf>
    <xf numFmtId="6" fontId="9" fillId="0" borderId="0" xfId="0" applyNumberFormat="1" applyFont="1" applyFill="1"/>
    <xf numFmtId="7" fontId="9" fillId="0" borderId="0" xfId="0" applyNumberFormat="1" applyFont="1" applyFill="1"/>
    <xf numFmtId="42" fontId="9" fillId="0" borderId="0" xfId="0" applyNumberFormat="1" applyFont="1" applyFill="1"/>
    <xf numFmtId="38" fontId="9" fillId="0" borderId="0" xfId="0" applyNumberFormat="1" applyFont="1" applyFill="1"/>
    <xf numFmtId="0" fontId="0" fillId="0" borderId="0" xfId="0" applyFill="1" applyProtection="1">
      <protection locked="0"/>
    </xf>
    <xf numFmtId="0" fontId="3" fillId="0" borderId="0" xfId="0" applyFont="1" applyFill="1" applyProtection="1">
      <protection locked="0"/>
    </xf>
    <xf numFmtId="0" fontId="20" fillId="0" borderId="0" xfId="0" applyNumberFormat="1" applyFont="1" applyFill="1" applyBorder="1" applyAlignment="1">
      <alignment vertical="top" readingOrder="1"/>
    </xf>
    <xf numFmtId="0" fontId="3" fillId="19" borderId="0" xfId="0" applyNumberFormat="1" applyFont="1" applyFill="1" applyBorder="1" applyAlignment="1">
      <alignment vertical="top"/>
    </xf>
    <xf numFmtId="0" fontId="20" fillId="19" borderId="2" xfId="0" applyNumberFormat="1" applyFont="1" applyFill="1" applyBorder="1" applyAlignment="1">
      <alignment vertical="top" readingOrder="1"/>
    </xf>
    <xf numFmtId="0" fontId="21" fillId="0" borderId="1" xfId="0" applyNumberFormat="1" applyFont="1" applyFill="1" applyBorder="1" applyAlignment="1">
      <alignment horizontal="left" vertical="top" wrapText="1" readingOrder="1"/>
    </xf>
    <xf numFmtId="0" fontId="20" fillId="0" borderId="11" xfId="0" applyNumberFormat="1" applyFont="1" applyFill="1" applyBorder="1" applyAlignment="1">
      <alignment horizontal="left" vertical="top" wrapText="1" readingOrder="1"/>
    </xf>
    <xf numFmtId="0" fontId="0" fillId="0" borderId="0" xfId="0"/>
    <xf numFmtId="165" fontId="0" fillId="0" borderId="0" xfId="1" applyNumberFormat="1" applyFont="1"/>
    <xf numFmtId="164" fontId="7" fillId="0" borderId="0" xfId="59" applyNumberFormat="1" applyFont="1" applyBorder="1" applyProtection="1"/>
    <xf numFmtId="164" fontId="3" fillId="0" borderId="0" xfId="59" applyNumberFormat="1" applyFont="1" applyBorder="1" applyProtection="1"/>
    <xf numFmtId="164" fontId="7" fillId="0" borderId="0" xfId="60" applyNumberFormat="1" applyFont="1" applyProtection="1"/>
    <xf numFmtId="164" fontId="7" fillId="0" borderId="0" xfId="61" applyNumberFormat="1" applyFont="1" applyBorder="1" applyProtection="1"/>
    <xf numFmtId="164" fontId="3" fillId="0" borderId="0" xfId="61" applyNumberFormat="1" applyFont="1" applyProtection="1"/>
    <xf numFmtId="0" fontId="3" fillId="0" borderId="0" xfId="59" applyFont="1" applyBorder="1"/>
    <xf numFmtId="164" fontId="3" fillId="0" borderId="0" xfId="62" applyNumberFormat="1" applyFont="1" applyBorder="1" applyProtection="1"/>
    <xf numFmtId="164" fontId="3" fillId="0" borderId="0" xfId="62" applyNumberFormat="1" applyFont="1" applyProtection="1"/>
    <xf numFmtId="164" fontId="7" fillId="0" borderId="0" xfId="62" applyNumberFormat="1" applyFont="1" applyBorder="1" applyProtection="1"/>
    <xf numFmtId="164" fontId="7" fillId="0" borderId="8" xfId="62" applyNumberFormat="1" applyFont="1" applyBorder="1" applyProtection="1">
      <protection locked="0"/>
    </xf>
    <xf numFmtId="164" fontId="7" fillId="0" borderId="10" xfId="62" applyNumberFormat="1" applyFont="1" applyBorder="1" applyProtection="1">
      <protection locked="0"/>
    </xf>
    <xf numFmtId="164" fontId="3" fillId="0" borderId="8" xfId="62" applyNumberFormat="1" applyFont="1" applyBorder="1" applyProtection="1">
      <protection locked="0"/>
    </xf>
    <xf numFmtId="164" fontId="3" fillId="0" borderId="9" xfId="62" applyNumberFormat="1" applyFont="1" applyBorder="1" applyProtection="1">
      <protection locked="0"/>
    </xf>
    <xf numFmtId="164" fontId="3" fillId="0" borderId="10" xfId="62" applyNumberFormat="1" applyFont="1" applyBorder="1" applyProtection="1">
      <protection locked="0"/>
    </xf>
    <xf numFmtId="49" fontId="3" fillId="0" borderId="0" xfId="62" applyNumberFormat="1" applyFont="1" applyBorder="1" applyProtection="1">
      <protection locked="0"/>
    </xf>
    <xf numFmtId="49" fontId="3" fillId="0" borderId="0" xfId="62" applyNumberFormat="1" applyFont="1" applyBorder="1" applyProtection="1"/>
    <xf numFmtId="0" fontId="25" fillId="0" borderId="0" xfId="0" applyFont="1" applyAlignment="1">
      <alignment vertical="center"/>
    </xf>
    <xf numFmtId="49" fontId="3" fillId="0" borderId="8" xfId="62" applyNumberFormat="1" applyFont="1" applyBorder="1" applyProtection="1">
      <protection locked="0"/>
    </xf>
    <xf numFmtId="49" fontId="3" fillId="0" borderId="10" xfId="62" applyNumberFormat="1" applyFont="1" applyBorder="1" applyProtection="1">
      <protection locked="0"/>
    </xf>
    <xf numFmtId="164" fontId="3" fillId="0" borderId="19" xfId="59" applyNumberFormat="1" applyFont="1" applyFill="1" applyBorder="1" applyProtection="1"/>
    <xf numFmtId="164" fontId="7" fillId="0" borderId="13" xfId="59" applyNumberFormat="1" applyFont="1" applyFill="1" applyBorder="1" applyAlignment="1" applyProtection="1">
      <alignment horizontal="center"/>
    </xf>
    <xf numFmtId="164" fontId="7" fillId="0" borderId="19" xfId="59" applyNumberFormat="1" applyFont="1" applyFill="1" applyBorder="1" applyAlignment="1" applyProtection="1">
      <alignment horizontal="center"/>
    </xf>
    <xf numFmtId="0" fontId="3" fillId="0" borderId="13" xfId="0" applyFont="1" applyBorder="1"/>
    <xf numFmtId="164" fontId="7" fillId="0" borderId="14" xfId="59" applyNumberFormat="1" applyFont="1" applyFill="1" applyBorder="1" applyAlignment="1" applyProtection="1">
      <alignment horizontal="center"/>
    </xf>
    <xf numFmtId="164" fontId="3" fillId="0" borderId="20" xfId="59" applyNumberFormat="1" applyFont="1" applyBorder="1" applyProtection="1"/>
    <xf numFmtId="164" fontId="7" fillId="0" borderId="15" xfId="59" applyNumberFormat="1" applyFont="1" applyBorder="1" applyAlignment="1" applyProtection="1">
      <alignment horizontal="center"/>
    </xf>
    <xf numFmtId="164" fontId="7" fillId="0" borderId="15" xfId="59" applyNumberFormat="1" applyFont="1" applyFill="1" applyBorder="1" applyAlignment="1" applyProtection="1">
      <alignment horizontal="center"/>
    </xf>
    <xf numFmtId="164" fontId="7" fillId="0" borderId="16" xfId="59" applyNumberFormat="1" applyFont="1" applyBorder="1" applyProtection="1"/>
    <xf numFmtId="164" fontId="7" fillId="0" borderId="7" xfId="59" applyNumberFormat="1" applyFont="1" applyBorder="1" applyAlignment="1" applyProtection="1">
      <alignment horizontal="center"/>
    </xf>
    <xf numFmtId="164" fontId="3" fillId="0" borderId="7" xfId="59" applyNumberFormat="1" applyFont="1" applyBorder="1" applyProtection="1"/>
    <xf numFmtId="164" fontId="3" fillId="0" borderId="7" xfId="59" applyNumberFormat="1" applyFont="1" applyBorder="1" applyProtection="1">
      <protection locked="0"/>
    </xf>
    <xf numFmtId="164" fontId="3" fillId="0" borderId="1" xfId="59" applyNumberFormat="1" applyFont="1" applyBorder="1" applyProtection="1"/>
    <xf numFmtId="6" fontId="3" fillId="0" borderId="7" xfId="59" applyNumberFormat="1" applyFont="1" applyBorder="1" applyAlignment="1" applyProtection="1">
      <protection locked="0"/>
    </xf>
    <xf numFmtId="164" fontId="3" fillId="20" borderId="7" xfId="59" applyNumberFormat="1" applyFont="1" applyFill="1" applyBorder="1" applyProtection="1"/>
    <xf numFmtId="164" fontId="3" fillId="6" borderId="7" xfId="59" applyNumberFormat="1" applyFont="1" applyFill="1" applyBorder="1" applyProtection="1"/>
    <xf numFmtId="164" fontId="3" fillId="20" borderId="1" xfId="59" applyNumberFormat="1" applyFont="1" applyFill="1" applyBorder="1" applyProtection="1"/>
    <xf numFmtId="164" fontId="3" fillId="0" borderId="1" xfId="59" applyNumberFormat="1" applyFont="1" applyBorder="1" applyProtection="1">
      <protection locked="0"/>
    </xf>
    <xf numFmtId="164" fontId="3" fillId="6" borderId="1" xfId="59" applyNumberFormat="1" applyFont="1" applyFill="1" applyBorder="1" applyProtection="1"/>
    <xf numFmtId="6" fontId="3" fillId="6" borderId="7" xfId="59" applyNumberFormat="1" applyFont="1" applyFill="1" applyBorder="1" applyProtection="1"/>
    <xf numFmtId="49" fontId="3" fillId="0" borderId="8" xfId="62" applyNumberFormat="1" applyFont="1" applyBorder="1" applyAlignment="1" applyProtection="1">
      <alignment horizontal="left" indent="1"/>
      <protection locked="0"/>
    </xf>
    <xf numFmtId="0" fontId="21" fillId="0" borderId="1" xfId="0" applyNumberFormat="1" applyFont="1" applyFill="1" applyBorder="1" applyAlignment="1" applyProtection="1">
      <alignment horizontal="left" vertical="top" wrapText="1" readingOrder="1"/>
    </xf>
    <xf numFmtId="0" fontId="3" fillId="0" borderId="0" xfId="0" applyNumberFormat="1" applyFont="1" applyFill="1" applyBorder="1" applyAlignment="1">
      <alignment vertical="top"/>
    </xf>
    <xf numFmtId="49" fontId="17" fillId="0" borderId="8" xfId="4" applyNumberFormat="1" applyBorder="1" applyAlignment="1" applyProtection="1">
      <protection locked="0"/>
    </xf>
    <xf numFmtId="0" fontId="21" fillId="20" borderId="1" xfId="0" applyNumberFormat="1" applyFont="1" applyFill="1" applyBorder="1" applyAlignment="1" applyProtection="1">
      <alignment horizontal="left" vertical="top" wrapText="1" readingOrder="1"/>
    </xf>
    <xf numFmtId="168" fontId="3" fillId="0" borderId="0" xfId="0" applyNumberFormat="1" applyFont="1" applyProtection="1">
      <protection locked="0"/>
    </xf>
    <xf numFmtId="44" fontId="21" fillId="21" borderId="1" xfId="1" applyFont="1" applyFill="1" applyBorder="1" applyAlignment="1" applyProtection="1">
      <alignment horizontal="right"/>
      <protection locked="0"/>
    </xf>
    <xf numFmtId="44" fontId="3" fillId="6" borderId="1" xfId="1" applyFont="1" applyFill="1" applyBorder="1" applyAlignment="1"/>
    <xf numFmtId="44" fontId="3" fillId="6" borderId="1" xfId="1" applyFont="1" applyFill="1" applyBorder="1" applyAlignment="1" applyProtection="1"/>
    <xf numFmtId="0" fontId="7" fillId="0" borderId="1" xfId="0" applyFont="1" applyBorder="1" applyAlignment="1">
      <alignment wrapText="1"/>
    </xf>
    <xf numFmtId="0" fontId="3" fillId="0" borderId="1" xfId="0" applyFont="1" applyFill="1" applyBorder="1" applyAlignment="1">
      <alignment horizontal="left" wrapText="1"/>
    </xf>
    <xf numFmtId="0" fontId="3" fillId="0" borderId="1" xfId="0" applyFont="1" applyBorder="1" applyAlignment="1">
      <alignment horizontal="left" wrapText="1"/>
    </xf>
    <xf numFmtId="0" fontId="3" fillId="0" borderId="0" xfId="0" applyFont="1" applyAlignment="1">
      <alignment wrapText="1"/>
    </xf>
    <xf numFmtId="0" fontId="7" fillId="0" borderId="1" xfId="0" applyFont="1" applyBorder="1" applyAlignment="1">
      <alignment horizontal="left" wrapText="1"/>
    </xf>
    <xf numFmtId="0" fontId="7" fillId="0" borderId="2" xfId="0" applyFont="1" applyFill="1" applyBorder="1"/>
    <xf numFmtId="0" fontId="7" fillId="22" borderId="1" xfId="0" applyFont="1" applyFill="1" applyBorder="1" applyAlignment="1">
      <alignment horizontal="left" wrapText="1"/>
    </xf>
    <xf numFmtId="0" fontId="7" fillId="0" borderId="1" xfId="0" applyFont="1" applyFill="1" applyBorder="1"/>
    <xf numFmtId="0" fontId="7" fillId="22" borderId="1" xfId="0" applyFont="1" applyFill="1" applyBorder="1"/>
    <xf numFmtId="0" fontId="3" fillId="0" borderId="1" xfId="0" applyFont="1" applyBorder="1" applyAlignment="1">
      <alignment horizontal="left"/>
    </xf>
    <xf numFmtId="0" fontId="22" fillId="0" borderId="1" xfId="0" applyFont="1" applyBorder="1" applyAlignment="1">
      <alignment horizontal="left" wrapText="1"/>
    </xf>
    <xf numFmtId="0" fontId="3" fillId="0" borderId="1" xfId="0" applyFont="1" applyFill="1" applyBorder="1"/>
    <xf numFmtId="0" fontId="3" fillId="23" borderId="1" xfId="0" applyFont="1" applyFill="1" applyBorder="1"/>
    <xf numFmtId="0" fontId="3" fillId="18" borderId="1" xfId="0" applyFont="1" applyFill="1" applyBorder="1" applyAlignment="1">
      <alignment horizontal="left"/>
    </xf>
    <xf numFmtId="0" fontId="3" fillId="18" borderId="1" xfId="0" applyFont="1" applyFill="1" applyBorder="1" applyAlignment="1">
      <alignment horizontal="left" wrapText="1"/>
    </xf>
    <xf numFmtId="0" fontId="3" fillId="6" borderId="1" xfId="0" applyFont="1" applyFill="1" applyBorder="1"/>
    <xf numFmtId="0" fontId="3" fillId="14" borderId="1" xfId="0" applyFont="1" applyFill="1" applyBorder="1" applyAlignment="1">
      <alignment horizontal="left"/>
    </xf>
    <xf numFmtId="0" fontId="3" fillId="14" borderId="1" xfId="0" applyFont="1" applyFill="1" applyBorder="1" applyAlignment="1">
      <alignment horizontal="left" wrapText="1"/>
    </xf>
    <xf numFmtId="0" fontId="22" fillId="18" borderId="1" xfId="0" applyFont="1" applyFill="1" applyBorder="1" applyAlignment="1">
      <alignment horizontal="left" wrapText="1"/>
    </xf>
    <xf numFmtId="0" fontId="3" fillId="24" borderId="1" xfId="0" applyFont="1" applyFill="1" applyBorder="1" applyAlignment="1">
      <alignment horizontal="left"/>
    </xf>
    <xf numFmtId="0" fontId="3" fillId="24" borderId="1" xfId="0" applyFont="1" applyFill="1" applyBorder="1" applyAlignment="1">
      <alignment horizontal="left" wrapText="1"/>
    </xf>
    <xf numFmtId="0" fontId="22" fillId="0" borderId="1" xfId="0" applyFont="1" applyFill="1" applyBorder="1" applyAlignment="1">
      <alignment horizontal="left" wrapText="1"/>
    </xf>
    <xf numFmtId="0" fontId="3" fillId="0" borderId="1" xfId="0" applyFont="1" applyFill="1" applyBorder="1" applyAlignment="1">
      <alignment horizontal="left"/>
    </xf>
    <xf numFmtId="0" fontId="22" fillId="24" borderId="1" xfId="0" applyFont="1" applyFill="1" applyBorder="1" applyAlignment="1">
      <alignment horizontal="left" wrapText="1"/>
    </xf>
    <xf numFmtId="0" fontId="28" fillId="18" borderId="1" xfId="0" applyFont="1" applyFill="1" applyBorder="1" applyAlignment="1">
      <alignment horizontal="left" wrapText="1"/>
    </xf>
    <xf numFmtId="0" fontId="3" fillId="19" borderId="1" xfId="0" applyFont="1" applyFill="1" applyBorder="1" applyAlignment="1">
      <alignment horizontal="left" wrapText="1"/>
    </xf>
    <xf numFmtId="0" fontId="3" fillId="25" borderId="1" xfId="0" applyFont="1" applyFill="1" applyBorder="1" applyAlignment="1">
      <alignment horizontal="left" wrapText="1"/>
    </xf>
    <xf numFmtId="0" fontId="3" fillId="18" borderId="0" xfId="0" applyFont="1" applyFill="1" applyBorder="1" applyAlignment="1">
      <alignment horizontal="left" wrapText="1"/>
    </xf>
    <xf numFmtId="0" fontId="29" fillId="18" borderId="0" xfId="0" applyFont="1" applyFill="1" applyBorder="1" applyAlignment="1">
      <alignment horizontal="left" wrapText="1"/>
    </xf>
    <xf numFmtId="0" fontId="28" fillId="0" borderId="1" xfId="0" applyFont="1" applyBorder="1" applyAlignment="1">
      <alignment horizontal="left" wrapText="1"/>
    </xf>
    <xf numFmtId="0" fontId="28" fillId="26" borderId="1" xfId="0" applyFont="1" applyFill="1" applyBorder="1" applyAlignment="1">
      <alignment horizontal="left" wrapText="1"/>
    </xf>
    <xf numFmtId="0" fontId="30" fillId="26" borderId="1" xfId="0" applyFont="1" applyFill="1" applyBorder="1" applyAlignment="1">
      <alignment horizontal="left" wrapText="1"/>
    </xf>
    <xf numFmtId="0" fontId="28" fillId="14" borderId="1" xfId="0" applyFont="1" applyFill="1" applyBorder="1" applyAlignment="1">
      <alignment horizontal="left" wrapText="1"/>
    </xf>
    <xf numFmtId="0" fontId="3" fillId="27" borderId="1" xfId="0" applyFont="1" applyFill="1" applyBorder="1" applyAlignment="1">
      <alignment horizontal="left"/>
    </xf>
    <xf numFmtId="0" fontId="3" fillId="27" borderId="1" xfId="0" applyFont="1" applyFill="1" applyBorder="1" applyAlignment="1">
      <alignment horizontal="left" wrapText="1"/>
    </xf>
    <xf numFmtId="6" fontId="13" fillId="2" borderId="0" xfId="26" applyNumberFormat="1" applyFont="1" applyFill="1" applyBorder="1" applyAlignment="1">
      <alignment horizontal="right"/>
    </xf>
    <xf numFmtId="0" fontId="3" fillId="0" borderId="1" xfId="0" applyFont="1" applyBorder="1" applyAlignment="1">
      <alignment wrapText="1"/>
    </xf>
    <xf numFmtId="0" fontId="7" fillId="0" borderId="0" xfId="0" applyFont="1" applyAlignment="1">
      <alignment horizontal="right"/>
    </xf>
    <xf numFmtId="0" fontId="3" fillId="0" borderId="0" xfId="0" applyFont="1" applyAlignment="1">
      <alignment horizontal="right"/>
    </xf>
    <xf numFmtId="0" fontId="20" fillId="28" borderId="1" xfId="0" applyNumberFormat="1" applyFont="1" applyFill="1" applyBorder="1" applyAlignment="1" applyProtection="1">
      <alignment horizontal="center" vertical="top" wrapText="1" readingOrder="1"/>
    </xf>
    <xf numFmtId="0" fontId="20" fillId="28" borderId="8" xfId="0" applyNumberFormat="1" applyFont="1" applyFill="1" applyBorder="1" applyAlignment="1">
      <alignment vertical="top" readingOrder="1"/>
    </xf>
    <xf numFmtId="0" fontId="20" fillId="28" borderId="9" xfId="0" applyNumberFormat="1" applyFont="1" applyFill="1" applyBorder="1" applyAlignment="1">
      <alignment vertical="top" readingOrder="1"/>
    </xf>
    <xf numFmtId="0" fontId="3" fillId="28" borderId="9" xfId="0" applyFont="1" applyFill="1" applyBorder="1"/>
    <xf numFmtId="0" fontId="0" fillId="0" borderId="0" xfId="0" applyAlignment="1"/>
    <xf numFmtId="44" fontId="20" fillId="0" borderId="0" xfId="0" applyNumberFormat="1" applyFont="1" applyFill="1" applyBorder="1" applyAlignment="1">
      <alignment horizontal="left" vertical="top" wrapText="1" readingOrder="1"/>
    </xf>
    <xf numFmtId="0" fontId="20" fillId="28" borderId="23" xfId="0" applyNumberFormat="1" applyFont="1" applyFill="1" applyBorder="1" applyAlignment="1">
      <alignment vertical="top" readingOrder="1"/>
    </xf>
    <xf numFmtId="0" fontId="3" fillId="0" borderId="23" xfId="0" applyFont="1" applyBorder="1"/>
    <xf numFmtId="44" fontId="7" fillId="0" borderId="23" xfId="1" applyFont="1" applyBorder="1"/>
    <xf numFmtId="0" fontId="3" fillId="0" borderId="23" xfId="0" applyFont="1" applyBorder="1" applyAlignment="1">
      <alignment horizontal="right"/>
    </xf>
    <xf numFmtId="44" fontId="20" fillId="0" borderId="23" xfId="0" applyNumberFormat="1" applyFont="1" applyFill="1" applyBorder="1" applyAlignment="1">
      <alignment horizontal="left" vertical="top" wrapText="1" readingOrder="1"/>
    </xf>
    <xf numFmtId="0" fontId="20" fillId="0" borderId="23" xfId="0" applyNumberFormat="1" applyFont="1" applyFill="1" applyBorder="1" applyAlignment="1">
      <alignment vertical="top" readingOrder="1"/>
    </xf>
    <xf numFmtId="0" fontId="3" fillId="19" borderId="23" xfId="0" applyNumberFormat="1" applyFont="1" applyFill="1" applyBorder="1" applyAlignment="1">
      <alignment vertical="top"/>
    </xf>
    <xf numFmtId="0" fontId="20" fillId="19" borderId="23" xfId="0" applyNumberFormat="1" applyFont="1" applyFill="1" applyBorder="1" applyAlignment="1">
      <alignment vertical="top" readingOrder="1"/>
    </xf>
    <xf numFmtId="0" fontId="20" fillId="28" borderId="7" xfId="0" applyNumberFormat="1" applyFont="1" applyFill="1" applyBorder="1" applyAlignment="1" applyProtection="1">
      <alignment horizontal="center" vertical="top" wrapText="1" readingOrder="1"/>
    </xf>
    <xf numFmtId="0" fontId="20" fillId="29" borderId="7" xfId="0" applyNumberFormat="1" applyFont="1" applyFill="1" applyBorder="1" applyAlignment="1" applyProtection="1">
      <alignment horizontal="center" vertical="top" wrapText="1" readingOrder="1"/>
    </xf>
    <xf numFmtId="0" fontId="20" fillId="29" borderId="23" xfId="0" applyNumberFormat="1" applyFont="1" applyFill="1" applyBorder="1" applyAlignment="1">
      <alignment vertical="top" readingOrder="1"/>
    </xf>
    <xf numFmtId="0" fontId="3" fillId="29" borderId="23" xfId="0" applyFont="1" applyFill="1" applyBorder="1"/>
    <xf numFmtId="169" fontId="13" fillId="7" borderId="1" xfId="1" applyNumberFormat="1" applyFont="1" applyFill="1" applyBorder="1" applyAlignment="1">
      <alignment horizontal="right"/>
    </xf>
    <xf numFmtId="169" fontId="13" fillId="8" borderId="1" xfId="1" applyNumberFormat="1" applyFont="1" applyFill="1" applyBorder="1" applyAlignment="1">
      <alignment horizontal="right"/>
    </xf>
    <xf numFmtId="169" fontId="13" fillId="9" borderId="1" xfId="1" applyNumberFormat="1" applyFont="1" applyFill="1" applyBorder="1" applyAlignment="1">
      <alignment horizontal="right"/>
    </xf>
    <xf numFmtId="169" fontId="13" fillId="10" borderId="1" xfId="1" applyNumberFormat="1" applyFont="1" applyFill="1" applyBorder="1" applyAlignment="1">
      <alignment horizontal="right"/>
    </xf>
    <xf numFmtId="169" fontId="13" fillId="4" borderId="1" xfId="1" applyNumberFormat="1" applyFont="1" applyFill="1" applyBorder="1" applyAlignment="1">
      <alignment horizontal="right"/>
    </xf>
    <xf numFmtId="169" fontId="13" fillId="11" borderId="1" xfId="0" applyNumberFormat="1" applyFont="1" applyFill="1" applyBorder="1"/>
    <xf numFmtId="169" fontId="13" fillId="10" borderId="1" xfId="0" applyNumberFormat="1" applyFont="1" applyFill="1" applyBorder="1"/>
    <xf numFmtId="169" fontId="13" fillId="12" borderId="1" xfId="0" applyNumberFormat="1" applyFont="1" applyFill="1" applyBorder="1"/>
    <xf numFmtId="169" fontId="13" fillId="15" borderId="1" xfId="0" applyNumberFormat="1" applyFont="1" applyFill="1" applyBorder="1"/>
    <xf numFmtId="169" fontId="13" fillId="11" borderId="7" xfId="0" applyNumberFormat="1" applyFont="1" applyFill="1" applyBorder="1" applyAlignment="1">
      <alignment horizontal="right"/>
    </xf>
    <xf numFmtId="169" fontId="13" fillId="2" borderId="7" xfId="26" applyNumberFormat="1" applyFont="1" applyFill="1" applyBorder="1" applyAlignment="1">
      <alignment horizontal="right"/>
    </xf>
    <xf numFmtId="169" fontId="9" fillId="14" borderId="7" xfId="1" applyNumberFormat="1" applyFont="1" applyFill="1" applyBorder="1" applyAlignment="1">
      <alignment horizontal="right"/>
    </xf>
    <xf numFmtId="169" fontId="9" fillId="17" borderId="7" xfId="1" applyNumberFormat="1" applyFont="1" applyFill="1" applyBorder="1" applyAlignment="1">
      <alignment horizontal="right"/>
    </xf>
    <xf numFmtId="0" fontId="6" fillId="30" borderId="0" xfId="0" applyFont="1" applyFill="1"/>
    <xf numFmtId="0" fontId="5" fillId="30" borderId="0" xfId="0" applyFont="1" applyFill="1"/>
    <xf numFmtId="0" fontId="6" fillId="30" borderId="0" xfId="0" applyFont="1" applyFill="1" applyAlignment="1">
      <alignment horizontal="right"/>
    </xf>
    <xf numFmtId="0" fontId="5" fillId="30" borderId="0" xfId="0" applyFont="1" applyFill="1" applyAlignment="1">
      <alignment horizontal="left"/>
    </xf>
    <xf numFmtId="9" fontId="0" fillId="0" borderId="0" xfId="27" applyFont="1"/>
    <xf numFmtId="44" fontId="0" fillId="0" borderId="0" xfId="1" applyFont="1"/>
    <xf numFmtId="41" fontId="7" fillId="0" borderId="0" xfId="0" applyNumberFormat="1" applyFont="1" applyFill="1" applyAlignment="1">
      <alignment horizontal="center"/>
    </xf>
    <xf numFmtId="0" fontId="7" fillId="0" borderId="0" xfId="0" applyFont="1" applyAlignment="1">
      <alignment horizontal="center"/>
    </xf>
    <xf numFmtId="41" fontId="7" fillId="0" borderId="0" xfId="0" applyNumberFormat="1" applyFont="1" applyFill="1" applyAlignment="1">
      <alignment horizontal="left"/>
    </xf>
    <xf numFmtId="0" fontId="7" fillId="0" borderId="0" xfId="0" applyFont="1" applyAlignment="1">
      <alignment horizontal="left"/>
    </xf>
    <xf numFmtId="44" fontId="21" fillId="20" borderId="1" xfId="1" applyFont="1" applyFill="1" applyBorder="1" applyAlignment="1" applyProtection="1">
      <alignment horizontal="right"/>
    </xf>
    <xf numFmtId="0" fontId="3" fillId="0" borderId="0" xfId="0" applyFont="1" applyBorder="1"/>
    <xf numFmtId="0" fontId="3" fillId="19" borderId="2" xfId="0" applyNumberFormat="1" applyFont="1" applyFill="1" applyBorder="1" applyAlignment="1">
      <alignment vertical="top"/>
    </xf>
    <xf numFmtId="0" fontId="3" fillId="0" borderId="2" xfId="0" applyFont="1" applyBorder="1"/>
    <xf numFmtId="0" fontId="5" fillId="3" borderId="24" xfId="0" applyFont="1" applyFill="1" applyBorder="1" applyAlignment="1" applyProtection="1">
      <alignment horizontal="center"/>
      <protection locked="0"/>
    </xf>
    <xf numFmtId="49" fontId="5" fillId="3" borderId="24" xfId="0" applyNumberFormat="1" applyFont="1" applyFill="1" applyBorder="1" applyAlignment="1" applyProtection="1">
      <alignment horizontal="center"/>
      <protection locked="0"/>
    </xf>
    <xf numFmtId="0" fontId="7" fillId="0" borderId="24" xfId="0" applyFont="1" applyBorder="1" applyAlignment="1">
      <alignment horizontal="right"/>
    </xf>
    <xf numFmtId="0" fontId="3" fillId="0" borderId="25" xfId="0" applyFont="1" applyBorder="1"/>
    <xf numFmtId="44" fontId="7" fillId="0" borderId="26" xfId="1" applyFont="1" applyBorder="1"/>
    <xf numFmtId="44" fontId="20" fillId="0" borderId="26" xfId="0" applyNumberFormat="1" applyFont="1" applyFill="1" applyBorder="1" applyAlignment="1">
      <alignment horizontal="left" vertical="top" wrapText="1" readingOrder="1"/>
    </xf>
    <xf numFmtId="44" fontId="7" fillId="0" borderId="0" xfId="1" applyFont="1" applyBorder="1"/>
    <xf numFmtId="0" fontId="3" fillId="0" borderId="0" xfId="0" applyFont="1" applyBorder="1" applyAlignment="1">
      <alignment horizontal="right"/>
    </xf>
    <xf numFmtId="0" fontId="3" fillId="0" borderId="0" xfId="0" applyFont="1" applyAlignment="1">
      <alignment horizontal="center"/>
    </xf>
    <xf numFmtId="0" fontId="7" fillId="0" borderId="0" xfId="0" applyFont="1" applyAlignment="1" applyProtection="1"/>
    <xf numFmtId="41" fontId="7" fillId="28" borderId="1" xfId="0" applyNumberFormat="1" applyFont="1" applyFill="1" applyBorder="1" applyAlignment="1">
      <alignment vertical="top" wrapText="1"/>
    </xf>
    <xf numFmtId="0" fontId="3" fillId="6" borderId="1" xfId="0" applyFont="1" applyFill="1" applyBorder="1" applyProtection="1">
      <protection locked="0"/>
    </xf>
    <xf numFmtId="0" fontId="20" fillId="19" borderId="0" xfId="0" applyNumberFormat="1" applyFont="1" applyFill="1" applyBorder="1" applyAlignment="1">
      <alignment vertical="top" readingOrder="1"/>
    </xf>
    <xf numFmtId="0" fontId="20" fillId="0" borderId="24" xfId="0" applyNumberFormat="1" applyFont="1" applyFill="1" applyBorder="1" applyAlignment="1">
      <alignment horizontal="right" vertical="top" wrapText="1" readingOrder="1"/>
    </xf>
    <xf numFmtId="0" fontId="20" fillId="0" borderId="0" xfId="0" applyNumberFormat="1" applyFont="1" applyFill="1" applyBorder="1" applyAlignment="1">
      <alignment horizontal="right" vertical="top" wrapText="1" readingOrder="1"/>
    </xf>
    <xf numFmtId="0" fontId="21" fillId="0" borderId="0" xfId="0" applyNumberFormat="1" applyFont="1" applyFill="1" applyBorder="1" applyAlignment="1">
      <alignment vertical="top" readingOrder="1"/>
    </xf>
    <xf numFmtId="0" fontId="20" fillId="0" borderId="23" xfId="0" applyNumberFormat="1" applyFont="1" applyFill="1" applyBorder="1" applyAlignment="1">
      <alignment horizontal="right" vertical="top" wrapText="1" readingOrder="1"/>
    </xf>
    <xf numFmtId="0" fontId="3" fillId="0" borderId="18" xfId="0" applyFont="1" applyFill="1" applyBorder="1"/>
    <xf numFmtId="44" fontId="21" fillId="0" borderId="1" xfId="1" applyFont="1" applyFill="1" applyBorder="1" applyAlignment="1" applyProtection="1">
      <alignment horizontal="right"/>
    </xf>
    <xf numFmtId="0" fontId="3" fillId="0" borderId="10" xfId="0" applyFont="1" applyFill="1" applyBorder="1"/>
    <xf numFmtId="0" fontId="3" fillId="20" borderId="18" xfId="0" applyFont="1" applyFill="1" applyBorder="1"/>
    <xf numFmtId="0" fontId="3" fillId="20" borderId="10" xfId="0" applyFont="1" applyFill="1" applyBorder="1"/>
    <xf numFmtId="0" fontId="21" fillId="10" borderId="1" xfId="0" applyNumberFormat="1" applyFont="1" applyFill="1" applyBorder="1" applyAlignment="1">
      <alignment horizontal="left" vertical="top" wrapText="1" readingOrder="1"/>
    </xf>
    <xf numFmtId="0" fontId="21" fillId="20" borderId="1" xfId="0" applyNumberFormat="1" applyFont="1" applyFill="1" applyBorder="1" applyAlignment="1">
      <alignment horizontal="left" vertical="top" wrapText="1" readingOrder="1"/>
    </xf>
    <xf numFmtId="0" fontId="7" fillId="0" borderId="0" xfId="0" applyFont="1" applyAlignment="1"/>
    <xf numFmtId="0" fontId="0" fillId="0" borderId="0" xfId="0" applyNumberFormat="1"/>
    <xf numFmtId="0" fontId="6" fillId="18" borderId="0" xfId="0" applyFont="1" applyFill="1" applyBorder="1"/>
    <xf numFmtId="0" fontId="0" fillId="18" borderId="0" xfId="0" applyFill="1" applyBorder="1"/>
    <xf numFmtId="0" fontId="3" fillId="18" borderId="1" xfId="0" applyFont="1" applyFill="1" applyBorder="1" applyAlignment="1" applyProtection="1">
      <alignment horizontal="center"/>
    </xf>
    <xf numFmtId="43" fontId="6" fillId="18" borderId="3" xfId="50" applyFont="1" applyFill="1" applyBorder="1" applyProtection="1"/>
    <xf numFmtId="0" fontId="6" fillId="18" borderId="3" xfId="0" applyFont="1" applyFill="1" applyBorder="1" applyProtection="1">
      <protection locked="0"/>
    </xf>
    <xf numFmtId="0" fontId="5" fillId="18" borderId="0" xfId="0" applyFont="1" applyFill="1" applyBorder="1" applyProtection="1">
      <protection locked="0"/>
    </xf>
    <xf numFmtId="0" fontId="0" fillId="18" borderId="0" xfId="0" applyFill="1" applyBorder="1" applyProtection="1">
      <protection locked="0"/>
    </xf>
    <xf numFmtId="0" fontId="5" fillId="18" borderId="0" xfId="0" quotePrefix="1" applyFont="1" applyFill="1" applyBorder="1" applyProtection="1">
      <protection locked="0"/>
    </xf>
    <xf numFmtId="14" fontId="6" fillId="18" borderId="3" xfId="0" applyNumberFormat="1" applyFont="1" applyFill="1" applyBorder="1" applyProtection="1">
      <protection locked="0"/>
    </xf>
    <xf numFmtId="0" fontId="3" fillId="18" borderId="0" xfId="0" applyFont="1" applyFill="1" applyBorder="1" applyProtection="1">
      <protection locked="0"/>
    </xf>
    <xf numFmtId="0" fontId="3" fillId="18" borderId="0" xfId="0" quotePrefix="1" applyFont="1" applyFill="1" applyBorder="1" applyProtection="1">
      <protection locked="0"/>
    </xf>
    <xf numFmtId="0" fontId="3" fillId="18" borderId="1" xfId="0" applyFont="1" applyFill="1" applyBorder="1" applyProtection="1">
      <protection locked="0"/>
    </xf>
    <xf numFmtId="0" fontId="0" fillId="18" borderId="29" xfId="0" applyFill="1" applyBorder="1"/>
    <xf numFmtId="0" fontId="0" fillId="18" borderId="30" xfId="0" applyFill="1" applyBorder="1"/>
    <xf numFmtId="0" fontId="0" fillId="18" borderId="12" xfId="0" applyFill="1" applyBorder="1"/>
    <xf numFmtId="0" fontId="0" fillId="18" borderId="31" xfId="0" applyFill="1" applyBorder="1"/>
    <xf numFmtId="0" fontId="0" fillId="18" borderId="32" xfId="0" applyFill="1" applyBorder="1"/>
    <xf numFmtId="0" fontId="6" fillId="18" borderId="31" xfId="0" applyFont="1" applyFill="1" applyBorder="1"/>
    <xf numFmtId="0" fontId="6" fillId="18" borderId="32" xfId="0" applyFont="1" applyFill="1" applyBorder="1"/>
    <xf numFmtId="0" fontId="7" fillId="18" borderId="31" xfId="0" applyFont="1" applyFill="1" applyBorder="1" applyProtection="1"/>
    <xf numFmtId="49" fontId="7" fillId="18" borderId="0" xfId="0" applyNumberFormat="1" applyFont="1" applyFill="1" applyBorder="1" applyProtection="1"/>
    <xf numFmtId="0" fontId="0" fillId="18" borderId="0" xfId="0" applyFill="1" applyBorder="1" applyAlignment="1" applyProtection="1">
      <alignment horizontal="center"/>
    </xf>
    <xf numFmtId="0" fontId="0" fillId="18" borderId="0" xfId="0" applyFill="1" applyBorder="1" applyProtection="1"/>
    <xf numFmtId="0" fontId="5" fillId="18" borderId="0" xfId="0" applyFont="1" applyFill="1" applyBorder="1" applyProtection="1"/>
    <xf numFmtId="0" fontId="0" fillId="18" borderId="31" xfId="0" applyFill="1" applyBorder="1" applyProtection="1"/>
    <xf numFmtId="0" fontId="0" fillId="18" borderId="32" xfId="0" applyFill="1" applyBorder="1" applyProtection="1"/>
    <xf numFmtId="14" fontId="0" fillId="18" borderId="31" xfId="0" applyNumberFormat="1" applyFill="1" applyBorder="1" applyProtection="1"/>
    <xf numFmtId="0" fontId="7" fillId="18" borderId="0" xfId="0" applyFont="1" applyFill="1" applyBorder="1" applyProtection="1"/>
    <xf numFmtId="0" fontId="5" fillId="18" borderId="0" xfId="0" applyFont="1" applyFill="1" applyBorder="1" applyAlignment="1" applyProtection="1">
      <alignment horizontal="center"/>
    </xf>
    <xf numFmtId="10" fontId="6" fillId="18" borderId="4" xfId="0" applyNumberFormat="1" applyFont="1" applyFill="1" applyBorder="1" applyProtection="1"/>
    <xf numFmtId="0" fontId="7" fillId="18" borderId="32" xfId="0" applyFont="1" applyFill="1" applyBorder="1" applyProtection="1"/>
    <xf numFmtId="0" fontId="5" fillId="18" borderId="31" xfId="0" applyFont="1" applyFill="1" applyBorder="1" applyProtection="1">
      <protection locked="0"/>
    </xf>
    <xf numFmtId="0" fontId="6" fillId="18" borderId="4" xfId="0" applyFont="1" applyFill="1" applyBorder="1" applyProtection="1">
      <protection locked="0"/>
    </xf>
    <xf numFmtId="0" fontId="0" fillId="18" borderId="31" xfId="0" applyFill="1" applyBorder="1" applyProtection="1">
      <protection locked="0"/>
    </xf>
    <xf numFmtId="0" fontId="0" fillId="18" borderId="32" xfId="0" applyFill="1" applyBorder="1" applyProtection="1">
      <protection locked="0"/>
    </xf>
    <xf numFmtId="0" fontId="3" fillId="18" borderId="31" xfId="0" applyFont="1" applyFill="1" applyBorder="1" applyProtection="1">
      <protection locked="0"/>
    </xf>
    <xf numFmtId="0" fontId="3" fillId="18" borderId="32" xfId="0" applyFont="1" applyFill="1" applyBorder="1" applyProtection="1">
      <protection locked="0"/>
    </xf>
    <xf numFmtId="0" fontId="0" fillId="18" borderId="37" xfId="0" applyFill="1" applyBorder="1" applyProtection="1">
      <protection locked="0"/>
    </xf>
    <xf numFmtId="0" fontId="0" fillId="18" borderId="3" xfId="0" applyFill="1" applyBorder="1" applyProtection="1">
      <protection locked="0"/>
    </xf>
    <xf numFmtId="0" fontId="0" fillId="18" borderId="4" xfId="0" applyFill="1" applyBorder="1" applyProtection="1">
      <protection locked="0"/>
    </xf>
    <xf numFmtId="41" fontId="0" fillId="0" borderId="0" xfId="0" applyNumberFormat="1"/>
    <xf numFmtId="41" fontId="31" fillId="0" borderId="0" xfId="0" applyNumberFormat="1" applyFont="1"/>
    <xf numFmtId="170" fontId="35" fillId="0" borderId="0" xfId="0" applyNumberFormat="1" applyFont="1"/>
    <xf numFmtId="41" fontId="0" fillId="0" borderId="0" xfId="0" applyNumberFormat="1" applyProtection="1"/>
    <xf numFmtId="41" fontId="34" fillId="0" borderId="0" xfId="0" applyNumberFormat="1" applyFont="1" applyProtection="1"/>
    <xf numFmtId="0" fontId="5" fillId="0" borderId="0" xfId="0" applyFont="1"/>
    <xf numFmtId="0" fontId="0" fillId="0" borderId="0" xfId="0" applyProtection="1"/>
    <xf numFmtId="41" fontId="37" fillId="0" borderId="0" xfId="0" applyNumberFormat="1" applyFont="1" applyProtection="1"/>
    <xf numFmtId="0" fontId="38" fillId="0" borderId="0" xfId="0" applyFont="1"/>
    <xf numFmtId="0" fontId="37" fillId="0" borderId="0" xfId="0" applyFont="1"/>
    <xf numFmtId="44" fontId="34" fillId="4" borderId="0" xfId="1" applyFont="1" applyFill="1"/>
    <xf numFmtId="44" fontId="34" fillId="31" borderId="0" xfId="1" applyFont="1" applyFill="1"/>
    <xf numFmtId="44" fontId="34" fillId="5" borderId="0" xfId="1" applyFont="1" applyFill="1" applyProtection="1"/>
    <xf numFmtId="44" fontId="36" fillId="0" borderId="0" xfId="1" applyFont="1" applyProtection="1"/>
    <xf numFmtId="44" fontId="34" fillId="4" borderId="0" xfId="1" applyFont="1" applyFill="1" applyProtection="1"/>
    <xf numFmtId="44" fontId="39" fillId="0" borderId="0" xfId="1" applyFont="1"/>
    <xf numFmtId="44" fontId="34" fillId="31" borderId="0" xfId="1" applyFont="1" applyFill="1" applyProtection="1"/>
    <xf numFmtId="44" fontId="34" fillId="5" borderId="0" xfId="1" applyFont="1" applyFill="1"/>
    <xf numFmtId="44" fontId="36" fillId="0" borderId="0" xfId="1" applyFont="1"/>
    <xf numFmtId="44" fontId="21" fillId="31" borderId="1" xfId="1" applyFont="1" applyFill="1" applyBorder="1" applyAlignment="1" applyProtection="1">
      <alignment horizontal="right"/>
      <protection locked="0"/>
    </xf>
    <xf numFmtId="44" fontId="21" fillId="4" borderId="1" xfId="1" applyFont="1" applyFill="1" applyBorder="1" applyAlignment="1" applyProtection="1">
      <alignment horizontal="right"/>
      <protection locked="0"/>
    </xf>
    <xf numFmtId="44" fontId="21" fillId="5" borderId="1" xfId="1" applyFont="1" applyFill="1" applyBorder="1" applyAlignment="1" applyProtection="1">
      <alignment horizontal="right"/>
      <protection locked="0"/>
    </xf>
    <xf numFmtId="44" fontId="3" fillId="4" borderId="1" xfId="1" applyFont="1" applyFill="1" applyBorder="1" applyAlignment="1" applyProtection="1">
      <alignment horizontal="right"/>
      <protection locked="0"/>
    </xf>
    <xf numFmtId="44" fontId="21" fillId="21" borderId="1" xfId="1" applyFont="1" applyFill="1" applyBorder="1" applyAlignment="1" applyProtection="1">
      <alignment horizontal="right"/>
    </xf>
    <xf numFmtId="0" fontId="7" fillId="32" borderId="23" xfId="0" applyNumberFormat="1" applyFont="1" applyFill="1" applyBorder="1" applyAlignment="1">
      <alignment vertical="top" readingOrder="1"/>
    </xf>
    <xf numFmtId="0" fontId="3" fillId="0" borderId="0" xfId="0" applyFont="1" applyAlignment="1"/>
    <xf numFmtId="0" fontId="3" fillId="0" borderId="0" xfId="0" applyFont="1" applyAlignment="1">
      <alignment horizontal="center" vertical="center"/>
    </xf>
    <xf numFmtId="9" fontId="0" fillId="0" borderId="0" xfId="27" applyFont="1" applyAlignment="1">
      <alignment horizontal="right"/>
    </xf>
    <xf numFmtId="0" fontId="7" fillId="0" borderId="0" xfId="0" applyFont="1" applyAlignment="1">
      <alignment horizontal="center" vertical="center"/>
    </xf>
    <xf numFmtId="44" fontId="0" fillId="0" borderId="0" xfId="1" applyFont="1" applyAlignment="1">
      <alignment horizontal="right"/>
    </xf>
    <xf numFmtId="0" fontId="33" fillId="0" borderId="0" xfId="0" applyFont="1" applyAlignment="1"/>
    <xf numFmtId="9" fontId="7" fillId="0" borderId="0" xfId="27" applyFont="1" applyAlignment="1"/>
    <xf numFmtId="0" fontId="21" fillId="19" borderId="1" xfId="0" applyNumberFormat="1" applyFont="1" applyFill="1" applyBorder="1" applyAlignment="1">
      <alignment horizontal="left" vertical="top" wrapText="1" readingOrder="1"/>
    </xf>
    <xf numFmtId="44" fontId="0" fillId="0" borderId="0" xfId="27" applyNumberFormat="1" applyFont="1"/>
    <xf numFmtId="0" fontId="37" fillId="0" borderId="0" xfId="0" applyFont="1" applyAlignment="1">
      <alignment horizontal="center"/>
    </xf>
    <xf numFmtId="44" fontId="21" fillId="20" borderId="1" xfId="1" applyFont="1" applyFill="1" applyBorder="1" applyAlignment="1" applyProtection="1">
      <alignment horizontal="right"/>
      <protection locked="0"/>
    </xf>
    <xf numFmtId="0" fontId="10" fillId="17" borderId="22" xfId="0" applyFont="1" applyFill="1" applyBorder="1" applyAlignment="1">
      <alignment horizontal="center" wrapText="1"/>
    </xf>
    <xf numFmtId="0" fontId="0" fillId="0" borderId="17" xfId="0" applyBorder="1" applyAlignment="1">
      <alignment horizontal="center" wrapText="1"/>
    </xf>
    <xf numFmtId="0" fontId="3" fillId="0" borderId="1" xfId="0" applyFont="1" applyBorder="1" applyAlignment="1">
      <alignment wrapText="1"/>
    </xf>
    <xf numFmtId="0" fontId="0" fillId="0" borderId="1" xfId="0" applyBorder="1" applyAlignment="1"/>
    <xf numFmtId="0" fontId="6" fillId="18" borderId="38" xfId="0" applyFont="1" applyFill="1" applyBorder="1" applyAlignment="1" applyProtection="1">
      <alignment horizontal="left"/>
      <protection locked="0"/>
    </xf>
    <xf numFmtId="0" fontId="6" fillId="18" borderId="28" xfId="0" applyFont="1" applyFill="1" applyBorder="1" applyAlignment="1" applyProtection="1">
      <alignment horizontal="left"/>
      <protection locked="0"/>
    </xf>
    <xf numFmtId="0" fontId="6" fillId="18" borderId="39" xfId="0" applyFont="1" applyFill="1" applyBorder="1" applyAlignment="1" applyProtection="1">
      <alignment horizontal="left"/>
      <protection locked="0"/>
    </xf>
    <xf numFmtId="0" fontId="3" fillId="18" borderId="31" xfId="0" applyFont="1" applyFill="1" applyBorder="1" applyAlignment="1" applyProtection="1">
      <alignment horizontal="left"/>
      <protection locked="0"/>
    </xf>
    <xf numFmtId="0" fontId="0" fillId="18" borderId="0" xfId="0" applyFill="1" applyBorder="1" applyAlignment="1" applyProtection="1">
      <alignment horizontal="left"/>
      <protection locked="0"/>
    </xf>
    <xf numFmtId="0" fontId="0" fillId="18" borderId="32" xfId="0" applyFill="1" applyBorder="1" applyAlignment="1" applyProtection="1">
      <alignment horizontal="left"/>
      <protection locked="0"/>
    </xf>
    <xf numFmtId="0" fontId="32" fillId="18" borderId="31" xfId="0" applyFont="1" applyFill="1" applyBorder="1" applyAlignment="1" applyProtection="1">
      <protection locked="0"/>
    </xf>
    <xf numFmtId="0" fontId="32" fillId="18" borderId="0" xfId="0" applyFont="1" applyFill="1" applyBorder="1" applyAlignment="1" applyProtection="1">
      <protection locked="0"/>
    </xf>
    <xf numFmtId="0" fontId="6" fillId="18" borderId="37" xfId="0" applyFont="1" applyFill="1" applyBorder="1" applyAlignment="1" applyProtection="1">
      <alignment horizontal="left"/>
      <protection locked="0"/>
    </xf>
    <xf numFmtId="0" fontId="6" fillId="18" borderId="3" xfId="0" applyFont="1" applyFill="1" applyBorder="1" applyAlignment="1" applyProtection="1">
      <alignment horizontal="left"/>
      <protection locked="0"/>
    </xf>
    <xf numFmtId="0" fontId="6" fillId="18" borderId="4" xfId="0" applyFont="1" applyFill="1" applyBorder="1" applyAlignment="1" applyProtection="1">
      <alignment horizontal="left"/>
      <protection locked="0"/>
    </xf>
    <xf numFmtId="0" fontId="32" fillId="18" borderId="33" xfId="0" applyFont="1" applyFill="1" applyBorder="1" applyAlignment="1" applyProtection="1">
      <protection locked="0"/>
    </xf>
    <xf numFmtId="0" fontId="32" fillId="18" borderId="27" xfId="0" applyFont="1" applyFill="1" applyBorder="1" applyAlignment="1" applyProtection="1">
      <protection locked="0"/>
    </xf>
    <xf numFmtId="0" fontId="32" fillId="18" borderId="34" xfId="0" applyFont="1" applyFill="1" applyBorder="1" applyAlignment="1" applyProtection="1">
      <protection locked="0"/>
    </xf>
    <xf numFmtId="0" fontId="3" fillId="18" borderId="2" xfId="0" applyFont="1" applyFill="1" applyBorder="1" applyAlignment="1" applyProtection="1">
      <alignment horizontal="left"/>
      <protection locked="0"/>
    </xf>
    <xf numFmtId="14" fontId="3" fillId="18" borderId="2" xfId="0" applyNumberFormat="1" applyFont="1" applyFill="1" applyBorder="1" applyAlignment="1" applyProtection="1">
      <alignment horizontal="left"/>
      <protection locked="0"/>
    </xf>
    <xf numFmtId="0" fontId="7" fillId="18" borderId="20" xfId="0" quotePrefix="1" applyFont="1" applyFill="1" applyBorder="1" applyAlignment="1" applyProtection="1"/>
    <xf numFmtId="0" fontId="7" fillId="18" borderId="0" xfId="0" quotePrefix="1" applyFont="1" applyFill="1" applyBorder="1" applyAlignment="1" applyProtection="1"/>
    <xf numFmtId="0" fontId="5" fillId="18" borderId="0" xfId="0" quotePrefix="1" applyFont="1" applyFill="1" applyBorder="1" applyAlignment="1" applyProtection="1">
      <alignment horizontal="left"/>
    </xf>
    <xf numFmtId="0" fontId="5" fillId="18" borderId="0" xfId="0" applyFont="1" applyFill="1" applyBorder="1" applyAlignment="1" applyProtection="1">
      <alignment horizontal="left"/>
    </xf>
    <xf numFmtId="0" fontId="5" fillId="18" borderId="31" xfId="0" applyFont="1" applyFill="1" applyBorder="1" applyAlignment="1" applyProtection="1">
      <protection locked="0"/>
    </xf>
    <xf numFmtId="0" fontId="5" fillId="18" borderId="0" xfId="0" applyFont="1" applyFill="1" applyBorder="1" applyAlignment="1" applyProtection="1">
      <protection locked="0"/>
    </xf>
    <xf numFmtId="0" fontId="31" fillId="18" borderId="31" xfId="0" applyFont="1" applyFill="1" applyBorder="1" applyAlignment="1">
      <alignment horizontal="center"/>
    </xf>
    <xf numFmtId="0" fontId="31" fillId="18" borderId="0" xfId="0" applyFont="1" applyFill="1" applyBorder="1" applyAlignment="1">
      <alignment horizontal="center"/>
    </xf>
    <xf numFmtId="0" fontId="31" fillId="18" borderId="32" xfId="0" applyFont="1" applyFill="1" applyBorder="1" applyAlignment="1">
      <alignment horizontal="center"/>
    </xf>
    <xf numFmtId="0" fontId="5" fillId="18" borderId="33" xfId="0" applyFont="1" applyFill="1" applyBorder="1" applyAlignment="1">
      <alignment horizontal="center"/>
    </xf>
    <xf numFmtId="0" fontId="5" fillId="18" borderId="27" xfId="0" applyFont="1" applyFill="1" applyBorder="1" applyAlignment="1">
      <alignment horizontal="center"/>
    </xf>
    <xf numFmtId="0" fontId="5" fillId="18" borderId="34" xfId="0" applyFont="1" applyFill="1" applyBorder="1" applyAlignment="1">
      <alignment horizontal="center"/>
    </xf>
    <xf numFmtId="0" fontId="5" fillId="18" borderId="35" xfId="0" applyFont="1" applyFill="1" applyBorder="1" applyAlignment="1">
      <alignment horizontal="center"/>
    </xf>
    <xf numFmtId="0" fontId="5" fillId="18" borderId="2" xfId="0" applyFont="1" applyFill="1" applyBorder="1" applyAlignment="1">
      <alignment horizontal="center"/>
    </xf>
    <xf numFmtId="0" fontId="5" fillId="18" borderId="36" xfId="0" applyFont="1" applyFill="1" applyBorder="1" applyAlignment="1">
      <alignment horizontal="center"/>
    </xf>
    <xf numFmtId="0" fontId="0" fillId="18" borderId="0" xfId="0" applyFill="1" applyBorder="1" applyAlignment="1" applyProtection="1"/>
    <xf numFmtId="0" fontId="0" fillId="18" borderId="32" xfId="0" applyFill="1" applyBorder="1" applyAlignment="1" applyProtection="1"/>
    <xf numFmtId="164" fontId="31" fillId="0" borderId="1" xfId="0" applyNumberFormat="1" applyFont="1" applyBorder="1" applyAlignment="1" applyProtection="1">
      <alignment horizontal="center"/>
      <protection locked="0"/>
    </xf>
  </cellXfs>
  <cellStyles count="65">
    <cellStyle name="Comma 2" xfId="50"/>
    <cellStyle name="Comma0" xfId="51"/>
    <cellStyle name="Currency" xfId="1" builtinId="4"/>
    <cellStyle name="Currency 2" xfId="2"/>
    <cellStyle name="Currency 2 2" xfId="29"/>
    <cellStyle name="Currency 3" xfId="3"/>
    <cellStyle name="Currency0" xfId="52"/>
    <cellStyle name="Date" xfId="53"/>
    <cellStyle name="Fixed" xfId="54"/>
    <cellStyle name="Heading 1 2" xfId="55"/>
    <cellStyle name="Heading 2 2" xfId="56"/>
    <cellStyle name="Hyperlink" xfId="4" builtinId="8"/>
    <cellStyle name="Hyperlink 2" xfId="64"/>
    <cellStyle name="Normal" xfId="0" builtinId="0"/>
    <cellStyle name="Normal 11 2" xfId="5"/>
    <cellStyle name="Normal 2" xfId="58"/>
    <cellStyle name="Normal 2 10" xfId="6"/>
    <cellStyle name="Normal 2 10 2" xfId="7"/>
    <cellStyle name="Normal 2 10 2 2" xfId="31"/>
    <cellStyle name="Normal 2 10 3" xfId="30"/>
    <cellStyle name="Normal 2 11" xfId="8"/>
    <cellStyle name="Normal 2 11 2" xfId="32"/>
    <cellStyle name="Normal 2 2" xfId="9"/>
    <cellStyle name="Normal 2 2 2" xfId="10"/>
    <cellStyle name="Normal 2 2 2 2" xfId="34"/>
    <cellStyle name="Normal 2 2 3" xfId="33"/>
    <cellStyle name="Normal 2 3" xfId="11"/>
    <cellStyle name="Normal 2 3 2" xfId="12"/>
    <cellStyle name="Normal 2 3 2 2" xfId="36"/>
    <cellStyle name="Normal 2 3 3" xfId="35"/>
    <cellStyle name="Normal 2 4" xfId="13"/>
    <cellStyle name="Normal 2 4 2" xfId="14"/>
    <cellStyle name="Normal 2 4 2 2" xfId="38"/>
    <cellStyle name="Normal 2 4 3" xfId="37"/>
    <cellStyle name="Normal 2 5" xfId="15"/>
    <cellStyle name="Normal 2 5 2" xfId="16"/>
    <cellStyle name="Normal 2 5 2 2" xfId="40"/>
    <cellStyle name="Normal 2 5 3" xfId="39"/>
    <cellStyle name="Normal 2 6" xfId="17"/>
    <cellStyle name="Normal 2 6 2" xfId="18"/>
    <cellStyle name="Normal 2 6 2 2" xfId="42"/>
    <cellStyle name="Normal 2 6 3" xfId="41"/>
    <cellStyle name="Normal 2 7" xfId="19"/>
    <cellStyle name="Normal 2 7 2" xfId="20"/>
    <cellStyle name="Normal 2 7 2 2" xfId="44"/>
    <cellStyle name="Normal 2 7 3" xfId="43"/>
    <cellStyle name="Normal 2 8" xfId="21"/>
    <cellStyle name="Normal 2 8 2" xfId="22"/>
    <cellStyle name="Normal 2 8 2 2" xfId="46"/>
    <cellStyle name="Normal 2 8 3" xfId="45"/>
    <cellStyle name="Normal 2 9" xfId="23"/>
    <cellStyle name="Normal 2 9 2" xfId="24"/>
    <cellStyle name="Normal 2 9 2 2" xfId="48"/>
    <cellStyle name="Normal 2 9 3" xfId="47"/>
    <cellStyle name="Normal 3" xfId="63"/>
    <cellStyle name="Normal 4" xfId="25"/>
    <cellStyle name="Normal_180a-oct" xfId="59"/>
    <cellStyle name="Normal_180aocto6" xfId="61"/>
    <cellStyle name="Normal_180-b 2005a" xfId="62"/>
    <cellStyle name="Normal_COMBCTY9" xfId="26"/>
    <cellStyle name="Normal_Sheet1" xfId="60"/>
    <cellStyle name="Percent" xfId="27" builtinId="5"/>
    <cellStyle name="Percent 2" xfId="28"/>
    <cellStyle name="Percent 2 2" xfId="49"/>
    <cellStyle name="Total 2" xfId="57"/>
  </cellStyles>
  <dxfs count="114">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b/>
        <i val="0"/>
        <strike val="0"/>
        <condense val="0"/>
        <extend val="0"/>
      </font>
      <fill>
        <patternFill>
          <bgColor indexed="10"/>
        </patternFill>
      </fill>
    </dxf>
    <dxf>
      <font>
        <color rgb="FF9C0006"/>
      </font>
    </dxf>
    <dxf>
      <font>
        <color rgb="FF9C0006"/>
      </font>
    </dxf>
    <dxf>
      <font>
        <color rgb="FF9C0006"/>
      </font>
    </dxf>
    <dxf>
      <font>
        <color rgb="FF9C0006"/>
      </font>
    </dxf>
    <dxf>
      <font>
        <b/>
        <i val="0"/>
        <strike val="0"/>
        <condense val="0"/>
        <extend val="0"/>
      </font>
      <fill>
        <patternFill>
          <bgColor indexed="10"/>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b/>
        <i val="0"/>
        <strike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4</xdr:col>
      <xdr:colOff>594360</xdr:colOff>
      <xdr:row>5</xdr:row>
      <xdr:rowOff>121920</xdr:rowOff>
    </xdr:from>
    <xdr:ext cx="184731" cy="264560"/>
    <xdr:sp macro="" textlink="">
      <xdr:nvSpPr>
        <xdr:cNvPr id="2" name="TextBox 1">
          <a:extLst>
            <a:ext uri="{FF2B5EF4-FFF2-40B4-BE49-F238E27FC236}">
              <a16:creationId xmlns:a16="http://schemas.microsoft.com/office/drawing/2014/main" id="{D27B6DB0-3E04-4A74-9C1A-220A40875574}"/>
            </a:ext>
          </a:extLst>
        </xdr:cNvPr>
        <xdr:cNvSpPr txBox="1"/>
      </xdr:nvSpPr>
      <xdr:spPr>
        <a:xfrm>
          <a:off x="6204585" y="931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persons/person.xml><?xml version="1.0" encoding="utf-8"?>
<personList xmlns="http://schemas.microsoft.com/office/spreadsheetml/2018/threadedcomments" xmlns:x="http://schemas.openxmlformats.org/spreadsheetml/2006/main">
  <person displayName="Carrie Kroetz" id="{69913A73-5CEF-4503-BDAF-AA4DF078DCB4}" userId="S::Carrie.Kroetz@gwaar.org::95d520e0-3242-431f-9304-3fa165f614a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 dT="2019-08-09T13:09:52.95" personId="{69913A73-5CEF-4503-BDAF-AA4DF078DCB4}" id="{B3C49EAC-EA66-48EB-9EB9-2D29DA0FB933}">
    <text>OAA Allocations
(III-B, III-C1, III-C2, III-D, III-E)</text>
  </threadedComment>
  <threadedComment ref="D6" dT="2019-08-09T13:11:17.88" personId="{69913A73-5CEF-4503-BDAF-AA4DF078DCB4}" id="{73ED8DBC-CDA8-496F-8098-FF09E9D22C8A}">
    <text>County Tax Levy
Tribal Funds
Basic County Allocation
Community Aids
Provider Cash Match
Report excess above limit.</text>
  </threadedComment>
  <threadedComment ref="E6" dT="2019-08-09T13:11:40.03" personId="{69913A73-5CEF-4503-BDAF-AA4DF078DCB4}" id="{A72C796C-7AFB-4F4D-9D50-4B3C01A5C6DB}">
    <text>Vendor/Provider In-Kind Match
Value of Volunteer Time
Value of products or goods donated
Value of services donated</text>
  </threadedComment>
  <threadedComment ref="H6" dT="2019-08-09T13:12:34.16" personId="{69913A73-5CEF-4503-BDAF-AA4DF078DCB4}" id="{0E7D830F-4380-4032-B6CF-BAD99CF0773E}">
    <text>ACL Grants
Federal Drawdown of Medicaid Dollars (for EBS, I&amp;A)</text>
  </threadedComment>
  <threadedComment ref="J6" dT="2019-08-09T13:13:34.65" personId="{69913A73-5CEF-4503-BDAF-AA4DF078DCB4}" id="{32008DEC-0A29-4BF1-98EB-6CF117F68A71}">
    <text>ADRC State non-match GPR (for EBS, I&amp;A, HDM assessments)
BADR Nutrition Program Revitalization Grants**
State grants supporting high level EB programs**</text>
  </threadedComment>
  <threadedComment ref="K6" dT="2019-08-09T13:14:29.29" personId="{69913A73-5CEF-4503-BDAF-AA4DF078DCB4}" id="{C13E1CD7-E2A8-40D5-B405-041320BD2169}">
    <text>Grants from Local (not Federal or State) Organizations
Municipal/City Funds</text>
  </threadedComment>
  <threadedComment ref="L6" dT="2019-08-09T13:14:51.85" personId="{69913A73-5CEF-4503-BDAF-AA4DF078DCB4}" id="{FD834C12-D463-4BB7-9B93-DA3414113B8A}">
    <tex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ext>
  </threadedComment>
  <threadedComment ref="M6" dT="2019-08-09T13:34:34.96" personId="{69913A73-5CEF-4503-BDAF-AA4DF078DCB4}" id="{189FD61F-67AB-4040-A831-8644B2816E31}">
    <text>This will include Year to Date: Title III Expenses, Cash Match Expenses, Other Federal Expenses, Other State Expenses, Other Local Expenses, Prior Year Program Income Expenses and Current Year Program Income Expenses.</text>
  </threadedComment>
  <threadedComment ref="N6" dT="2019-08-09T13:34:49.51" personId="{69913A73-5CEF-4503-BDAF-AA4DF078DCB4}" id="{2532FFFB-AD4F-4F10-BC4B-7DC420B78480}">
    <text>This will include Year to Date: Title III Expenses, Cash Match Expenses, In-Kind Expenses, Other Federal Expenses, Other State Expenses, Other Local Expenses, Prior Year Program Income Expenses and Current Year Program Income Expenses.</text>
  </threadedComment>
</ThreadedComments>
</file>

<file path=xl/threadedComments/threadedComment10.xml><?xml version="1.0" encoding="utf-8"?>
<ThreadedComments xmlns="http://schemas.microsoft.com/office/spreadsheetml/2018/threadedcomments" xmlns:x="http://schemas.openxmlformats.org/spreadsheetml/2006/main">
  <threadedComment ref="B6" dT="2019-08-09T13:09:52.95" personId="{69913A73-5CEF-4503-BDAF-AA4DF078DCB4}" id="{2D213102-D0EF-4C29-BE72-F6CE546C7387}">
    <text>OAA Allocations
(III-B, III-C1, III-C2, III-D, III-E)</text>
  </threadedComment>
  <threadedComment ref="D6" dT="2019-08-09T13:11:17.88" personId="{69913A73-5CEF-4503-BDAF-AA4DF078DCB4}" id="{41990631-CAF1-4B9F-91C6-336F9F6966FB}">
    <text>County Tax Levy
Tribal Funds
Basic County Allocation
Community Aids
Provider Cash Match
Report excess above limit.</text>
  </threadedComment>
  <threadedComment ref="E6" dT="2019-08-09T13:11:40.03" personId="{69913A73-5CEF-4503-BDAF-AA4DF078DCB4}" id="{DBF5F912-3A3A-4061-B887-75E6C32FF957}">
    <text>Vendor/Provider In-Kind Match
Value of Volunteer Time
Value of products or goods donated
Value of services donated</text>
  </threadedComment>
  <threadedComment ref="H6" dT="2019-08-09T13:12:34.16" personId="{69913A73-5CEF-4503-BDAF-AA4DF078DCB4}" id="{50EEE710-0172-4F53-9634-20DF56C43EE7}">
    <text>ACL Grants
Federal Drawdown of Medicaid Dollars (for EBS, I&amp;A)</text>
  </threadedComment>
  <threadedComment ref="I6" dT="2019-08-09T13:29:00.38" personId="{69913A73-5CEF-4503-BDAF-AA4DF078DCB4}" id="{DA572B60-E3D5-43D0-AF9E-F45BF56F0707}">
    <text>SPAP (State Pharmaceutical Assistance Program)</text>
  </threadedComment>
  <threadedComment ref="J6" dT="2019-08-09T13:13:34.65" personId="{69913A73-5CEF-4503-BDAF-AA4DF078DCB4}" id="{03B8342D-4504-416B-BE34-83198F1D12A9}">
    <text>ADRC State non-match GPR (for EBS, I&amp;A, HDM assessments)
BADR Nutrition Program Revitalization Grants**
State grants supporting high level EB programs**</text>
  </threadedComment>
  <threadedComment ref="K6" dT="2019-08-09T13:14:29.29" personId="{69913A73-5CEF-4503-BDAF-AA4DF078DCB4}" id="{995B9647-E7B8-44CA-9570-A58CCE398A46}">
    <text>Grants from Local (not Federal or State) Organizations
Municipal/City Funds</text>
  </threadedComment>
  <threadedComment ref="L6" dT="2019-08-09T13:14:51.85" personId="{69913A73-5CEF-4503-BDAF-AA4DF078DCB4}" id="{623D49A0-3483-44BE-B298-CC6DAD21FF84}">
    <tex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ext>
  </threadedComment>
  <threadedComment ref="M6" dT="2019-08-09T13:34:34.96" personId="{69913A73-5CEF-4503-BDAF-AA4DF078DCB4}" id="{7DAA73A6-0898-4E7E-B88D-094CFD9786CA}">
    <text>This will include Year to Date: Title III Expenses, Cash Match Expenses, Other Federal Expenses, Other State Expenses, Other Local Expenses, Prior Year Program Income Expenses and Current Year Program Income Expenses.</text>
  </threadedComment>
  <threadedComment ref="N6" dT="2019-08-09T13:34:49.51" personId="{69913A73-5CEF-4503-BDAF-AA4DF078DCB4}" id="{FC19C5CC-7936-4375-8F66-76EC0080EF73}">
    <text>This will include Year to Date: Title III Expenses, Cash Match Expenses, In-Kind Expenses, Other Federal Expenses, Other State Expenses, Other Local Expenses, Prior Year Program Income Expenses and Current Year Program Income Expenses.</text>
  </threadedComment>
</ThreadedComments>
</file>

<file path=xl/threadedComments/threadedComment11.xml><?xml version="1.0" encoding="utf-8"?>
<ThreadedComments xmlns="http://schemas.microsoft.com/office/spreadsheetml/2018/threadedcomments" xmlns:x="http://schemas.openxmlformats.org/spreadsheetml/2006/main">
  <threadedComment ref="B6" dT="2019-08-09T13:09:52.95" personId="{69913A73-5CEF-4503-BDAF-AA4DF078DCB4}" id="{18B26F01-F755-4774-96F1-5607B81AE07F}">
    <text>OAA Allocations
(III-B, III-C1, III-C2, III-D, III-E)</text>
  </threadedComment>
  <threadedComment ref="D6" dT="2019-08-09T13:11:17.88" personId="{69913A73-5CEF-4503-BDAF-AA4DF078DCB4}" id="{0027F389-81E1-4C9D-B161-2EE1ED2E1865}">
    <text>County Tax Levy
Tribal Funds
Basic County Allocation
Community Aids
Provider Cash Match
Report excess above limit.</text>
  </threadedComment>
  <threadedComment ref="E6" dT="2019-08-09T13:11:40.03" personId="{69913A73-5CEF-4503-BDAF-AA4DF078DCB4}" id="{5D8705BB-9E8E-4FA6-9F45-D5707852F57D}">
    <text>Vendor/Provider In-Kind Match
Value of Volunteer Time
Value of products or goods donated
Value of services donated</text>
  </threadedComment>
  <threadedComment ref="G6" dT="2019-08-09T13:30:22.25" personId="{69913A73-5CEF-4503-BDAF-AA4DF078DCB4}" id="{FCEA6D2B-30F2-47E8-8560-2A349BCF2AC4}">
    <text>SHIP (State Health Insurance Assistance Program)</text>
  </threadedComment>
  <threadedComment ref="H6" dT="2019-08-09T13:12:34.16" personId="{69913A73-5CEF-4503-BDAF-AA4DF078DCB4}" id="{BC9F7761-D38B-440D-BE25-1C36D3A48ECA}">
    <text>ACL Grants
Federal Drawdown of Medicaid Dollars (for EBS, I&amp;A)</text>
  </threadedComment>
  <threadedComment ref="J6" dT="2019-08-09T13:13:34.65" personId="{69913A73-5CEF-4503-BDAF-AA4DF078DCB4}" id="{467B9078-F942-4557-9245-490AA90DFD1B}">
    <text>ADRC State non-match GPR (for EBS, I&amp;A, HDM assessments)
BADR Nutrition Program Revitalization Grants**
State grants supporting high level EB programs**</text>
  </threadedComment>
  <threadedComment ref="K6" dT="2019-08-09T13:14:29.29" personId="{69913A73-5CEF-4503-BDAF-AA4DF078DCB4}" id="{3A7B2779-AB45-4157-9B99-9D4E4E8D1F31}">
    <text>Grants from Local (not Federal or State) Organizations
Municipal/City Funds</text>
  </threadedComment>
  <threadedComment ref="L6" dT="2019-08-09T13:14:51.85" personId="{69913A73-5CEF-4503-BDAF-AA4DF078DCB4}" id="{285237C8-E92A-4A64-A7E5-B688D746B942}">
    <tex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ext>
  </threadedComment>
  <threadedComment ref="M6" dT="2019-08-09T13:34:34.96" personId="{69913A73-5CEF-4503-BDAF-AA4DF078DCB4}" id="{BCFF03FC-EF57-4590-9629-E2DDD931C243}">
    <text>This will include Year to Date: Title III Expenses, Cash Match Expenses, Other Federal Expenses, Other State Expenses, Other Local Expenses, Prior Year Program Income Expenses and Current Year Program Income Expenses.</text>
  </threadedComment>
  <threadedComment ref="N6" dT="2019-08-09T13:34:49.51" personId="{69913A73-5CEF-4503-BDAF-AA4DF078DCB4}" id="{454CCD0B-DE03-456D-A813-65F6B6444C7C}">
    <text>This will include Year to Date: Title III Expenses, Cash Match Expenses, In-Kind Expenses, Other Federal Expenses, Other State Expenses, Other Local Expenses, Prior Year Program Income Expenses and Current Year Program Income Expenses.</text>
  </threadedComment>
</ThreadedComments>
</file>

<file path=xl/threadedComments/threadedComment12.xml><?xml version="1.0" encoding="utf-8"?>
<ThreadedComments xmlns="http://schemas.microsoft.com/office/spreadsheetml/2018/threadedcomments" xmlns:x="http://schemas.openxmlformats.org/spreadsheetml/2006/main">
  <threadedComment ref="B6" dT="2019-08-09T13:09:52.95" personId="{69913A73-5CEF-4503-BDAF-AA4DF078DCB4}" id="{DCA1A117-DFFF-43A8-AD7B-B081678E4E3E}">
    <text>OAA Allocations
(III-B, III-C1, III-C2, III-D, III-E)</text>
  </threadedComment>
  <threadedComment ref="D6" dT="2019-08-09T13:11:17.88" personId="{69913A73-5CEF-4503-BDAF-AA4DF078DCB4}" id="{68F6ADF9-EBEC-4CE0-85CE-85581A6D355E}">
    <text>County Tax Levy
Tribal Funds
Basic County Allocation
Community Aids
Provider Cash Match
Report excess above limit.</text>
  </threadedComment>
  <threadedComment ref="E6" dT="2019-08-09T13:11:40.03" personId="{69913A73-5CEF-4503-BDAF-AA4DF078DCB4}" id="{35BD18CC-8735-49AF-9B59-E8E4817888C0}">
    <text>Vendor/Provider In-Kind Match
Value of Volunteer Time
Value of products or goods donated
Value of services donated</text>
  </threadedComment>
  <threadedComment ref="G6" dT="2019-08-09T13:30:55.74" personId="{69913A73-5CEF-4503-BDAF-AA4DF078DCB4}" id="{1522B201-EB0E-4B57-AA2E-6DBA72BE7761}">
    <text>MIPPA (Medicare Improvements for Patients and Providers Act)</text>
  </threadedComment>
  <threadedComment ref="H6" dT="2019-08-09T13:12:34.16" personId="{69913A73-5CEF-4503-BDAF-AA4DF078DCB4}" id="{F0EC77D1-9F9B-4DDA-9CF8-33D89970699F}">
    <text>ACL Grants
Federal Drawdown of Medicaid Dollars (for EBS, I&amp;A)</text>
  </threadedComment>
  <threadedComment ref="J6" dT="2019-08-09T13:13:34.65" personId="{69913A73-5CEF-4503-BDAF-AA4DF078DCB4}" id="{9B88D22E-E00D-4FA3-B9D7-3DF931A252C8}">
    <text>ADRC State non-match GPR (for EBS, I&amp;A, HDM assessments)
BADR Nutrition Program Revitalization Grants**
State grants supporting high level EB programs**</text>
  </threadedComment>
  <threadedComment ref="K6" dT="2019-08-09T13:14:29.29" personId="{69913A73-5CEF-4503-BDAF-AA4DF078DCB4}" id="{30FEC4BB-11EA-4D9E-A900-EB348CBF4C72}">
    <text>Grants from Local (not Federal or State) Organizations
Municipal/City Funds</text>
  </threadedComment>
  <threadedComment ref="L6" dT="2019-08-09T13:14:51.85" personId="{69913A73-5CEF-4503-BDAF-AA4DF078DCB4}" id="{C15078D4-0287-428C-88E7-2D3E5AF8FBAA}">
    <tex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ext>
  </threadedComment>
  <threadedComment ref="M6" dT="2019-08-09T13:34:34.96" personId="{69913A73-5CEF-4503-BDAF-AA4DF078DCB4}" id="{B62E70F3-89F3-4011-B946-F23CA81AF702}">
    <text>This will include Year to Date: Title III Expenses, Cash Match Expenses, Other Federal Expenses, Other State Expenses, Other Local Expenses, Prior Year Program Income Expenses and Current Year Program Income Expenses.</text>
  </threadedComment>
  <threadedComment ref="N6" dT="2019-08-09T13:34:49.51" personId="{69913A73-5CEF-4503-BDAF-AA4DF078DCB4}" id="{42BB9DD8-382F-4FF4-9032-3C1E23C5523F}">
    <text>This will include Year to Date: Title III Expenses, Cash Match Expenses, In-Kind Expenses, Other Federal Expenses, Other State Expenses, Other Local Expenses, Prior Year Program Income Expenses and Current Year Program Income Expenses.</text>
  </threadedComment>
</ThreadedComments>
</file>

<file path=xl/threadedComments/threadedComment13.xml><?xml version="1.0" encoding="utf-8"?>
<ThreadedComments xmlns="http://schemas.microsoft.com/office/spreadsheetml/2018/threadedcomments" xmlns:x="http://schemas.openxmlformats.org/spreadsheetml/2006/main">
  <threadedComment ref="B6" dT="2019-08-09T13:09:52.95" personId="{69913A73-5CEF-4503-BDAF-AA4DF078DCB4}" id="{81740CF4-9720-43D1-A96D-048C08C58CE0}">
    <text>OAA Allocations
(III-B, III-C1, III-C2, III-D, III-E)</text>
  </threadedComment>
  <threadedComment ref="D6" dT="2019-08-09T13:11:17.88" personId="{69913A73-5CEF-4503-BDAF-AA4DF078DCB4}" id="{29058148-9E23-4258-8AAC-91AECE0F0A77}">
    <text>County Tax Levy
Tribal Funds
Basic County Allocation
Community Aids
Provider Cash Match
Report excess above limit.</text>
  </threadedComment>
  <threadedComment ref="E6" dT="2019-08-09T13:11:40.03" personId="{69913A73-5CEF-4503-BDAF-AA4DF078DCB4}" id="{B41C276C-D057-4B24-9A0C-74B92F411204}">
    <text>Vendor/Provider In-Kind Match
Value of Volunteer Time
Value of products or goods donated
Value of services donated</text>
  </threadedComment>
  <threadedComment ref="H6" dT="2019-08-09T13:12:34.16" personId="{69913A73-5CEF-4503-BDAF-AA4DF078DCB4}" id="{BFFB18B1-2EF0-4E88-AA8B-2F50543913A3}">
    <text>ACL Grants
Federal Drawdown of Medicaid Dollars (for EBS, I&amp;A)</text>
  </threadedComment>
  <threadedComment ref="I6" dT="2019-08-09T13:27:32.08" personId="{69913A73-5CEF-4503-BDAF-AA4DF078DCB4}" id="{4A15C0CF-1F4E-4BFD-9671-1AD967DC003D}">
    <text>State Elder Abuse Services (EAS)</text>
  </threadedComment>
  <threadedComment ref="J6" dT="2019-08-09T13:13:34.65" personId="{69913A73-5CEF-4503-BDAF-AA4DF078DCB4}" id="{EFAC0D5C-66B3-4F66-8916-48C6DB37060C}">
    <text>ADRC State non-match GPR (for EBS, I&amp;A, HDM assessments)
BADR Nutrition Program Revitalization Grants**
State grants supporting high level EB programs**</text>
  </threadedComment>
  <threadedComment ref="K6" dT="2019-08-09T13:14:29.29" personId="{69913A73-5CEF-4503-BDAF-AA4DF078DCB4}" id="{E7E2A591-14D1-422B-BEB3-E9AA5D8C5B71}">
    <text>Grants from Local (not Federal or State) Organizations
Municipal/City Funds</text>
  </threadedComment>
  <threadedComment ref="L6" dT="2019-08-09T13:14:51.85" personId="{69913A73-5CEF-4503-BDAF-AA4DF078DCB4}" id="{435CB430-141C-4E86-81A2-D8F227D85A6E}">
    <tex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ext>
  </threadedComment>
  <threadedComment ref="M6" dT="2019-08-09T13:34:34.96" personId="{69913A73-5CEF-4503-BDAF-AA4DF078DCB4}" id="{25DE1E7C-B5B0-4065-A597-F5D90DF1A1A4}">
    <text>This will include Year to Date: Title III Expenses, Cash Match Expenses, Other Federal Expenses, Other State Expenses, Other Local Expenses, Prior Year Program Income Expenses and Current Year Program Income Expenses.</text>
  </threadedComment>
  <threadedComment ref="N6" dT="2019-08-09T13:34:49.51" personId="{69913A73-5CEF-4503-BDAF-AA4DF078DCB4}" id="{57AD226E-77C4-42F1-96C5-41A429B344CC}">
    <text>This will include Year to Date: Title III Expenses, Cash Match Expenses, In-Kind Expenses, Other Federal Expenses, Other State Expenses, Other Local Expenses, Prior Year Program Income Expenses and Current Year Program Income Expenses.</text>
  </threadedComment>
</ThreadedComments>
</file>

<file path=xl/threadedComments/threadedComment14.xml><?xml version="1.0" encoding="utf-8"?>
<ThreadedComments xmlns="http://schemas.microsoft.com/office/spreadsheetml/2018/threadedcomments" xmlns:x="http://schemas.openxmlformats.org/spreadsheetml/2006/main">
  <threadedComment ref="B6" dT="2019-08-09T13:09:52.95" personId="{69913A73-5CEF-4503-BDAF-AA4DF078DCB4}" id="{2BCB101A-5789-46EC-85D0-FB61767F1B82}">
    <text>OAA Allocations
(III-B, III-C1, III-C2, III-D, III-E)</text>
  </threadedComment>
  <threadedComment ref="C6" dT="2019-08-09T13:22:49.12" personId="{69913A73-5CEF-4503-BDAF-AA4DF078DCB4}" id="{D42E3FEF-1032-467A-99D8-D666A98D5BD0}">
    <text>Title III NSIP - Nutrition Services Incentive Program</text>
  </threadedComment>
  <threadedComment ref="D6" dT="2019-08-09T13:11:17.88" personId="{69913A73-5CEF-4503-BDAF-AA4DF078DCB4}" id="{27F9625F-95A1-4A3E-A673-881C93800970}">
    <text>County Tax Levy
Tribal Funds
Basic County Allocation
Community Aids
Provider Cash Match
Report excess above limit.</text>
  </threadedComment>
  <threadedComment ref="E6" dT="2019-08-09T13:11:40.03" personId="{69913A73-5CEF-4503-BDAF-AA4DF078DCB4}" id="{8578B170-3ABC-4E57-BCB5-5AA930C3E5E8}">
    <text>Vendor/Provider In-Kind Match
Value of Volunteer Time
Value of products or goods donated
Value of services donated</text>
  </threadedComment>
  <threadedComment ref="F6" dT="2019-08-09T13:24:56.45" personId="{69913A73-5CEF-4503-BDAF-AA4DF078DCB4}" id="{1EB18356-741D-4FEE-88D1-75CFA232C053}">
    <text>AFCSP funds used as Cash Match for the NFCSP program.</text>
  </threadedComment>
  <threadedComment ref="G6" dT="2019-08-09T13:30:31.43" personId="{69913A73-5CEF-4503-BDAF-AA4DF078DCB4}" id="{9591C6B9-7F38-475E-971C-2A55AD21EFF0}">
    <text>SHIP (State Health Insurance Assistance Program)
MIPPA (Medicare Improvements for Patients and Providers Act)</text>
  </threadedComment>
  <threadedComment ref="H6" dT="2019-08-09T13:12:34.16" personId="{69913A73-5CEF-4503-BDAF-AA4DF078DCB4}" id="{B9832917-9E8E-492F-B7E8-EBFEBF334577}">
    <text>ACL Grants
Federal Drawdown of Medicaid Dollars (for EBS, I&amp;A)</text>
  </threadedComment>
  <threadedComment ref="I6" dT="2019-08-09T13:24:20.03" personId="{69913A73-5CEF-4503-BDAF-AA4DF078DCB4}" id="{72ADF0BF-9117-412E-8730-8678A998A27D}">
    <text>State AFCSP (Alzheimer's Family and Caregiver Support Program)
State SSCS (State Senior Community Services)
State Elderly Benefit Services (EBS)
SPAP (State Pharmaceutical Assistance Program)
State Elder Abuse Services (EAS)</text>
  </threadedComment>
  <threadedComment ref="J6" dT="2019-08-09T13:13:34.65" personId="{69913A73-5CEF-4503-BDAF-AA4DF078DCB4}" id="{5DED7190-4E9B-4CB8-8CF5-DB97FC4B0427}">
    <text>ADRC State non-match GPR (for EBS, I&amp;A, HDM assessments)
BADR Nutrition Program Revitalization Grants**
State grants supporting high level EB programs**</text>
  </threadedComment>
  <threadedComment ref="K6" dT="2019-08-09T13:14:29.29" personId="{69913A73-5CEF-4503-BDAF-AA4DF078DCB4}" id="{C0AAD8EE-1688-4047-AF75-D5F7904C3A1C}">
    <text>Grants from Local (not Federal or State) Organizations
Municipal/City Funds</text>
  </threadedComment>
  <threadedComment ref="L6" dT="2019-08-09T13:14:51.85" personId="{69913A73-5CEF-4503-BDAF-AA4DF078DCB4}" id="{D73B32B0-BC66-40D0-9602-0FF11A977FC6}">
    <tex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ext>
  </threadedComment>
  <threadedComment ref="M6" dT="2019-08-09T13:34:34.96" personId="{69913A73-5CEF-4503-BDAF-AA4DF078DCB4}" id="{B7259B4A-4EF8-4F1D-9139-5688B2E152C6}">
    <text>This will include Year to Date: Title III Expenses, Cash Match Expenses, Other Federal Expenses, Other State Expenses, Other Local Expenses, Prior Year Program Income Expenses and Current Year Program Income Expenses.</text>
  </threadedComment>
  <threadedComment ref="N6" dT="2019-08-09T13:34:49.51" personId="{69913A73-5CEF-4503-BDAF-AA4DF078DCB4}" id="{E1D15C61-0278-41FF-AEBC-AAD4269C472F}">
    <text>This will include Year to Date: Title III Expenses, Cash Match Expenses, In-Kind Expenses, Other Federal Expenses, Other State Expenses, Other Local Expenses, Prior Year Program Income Expenses and Current Year Program Income Expenses.</text>
  </threadedComment>
</ThreadedComments>
</file>

<file path=xl/threadedComments/threadedComment15.xml><?xml version="1.0" encoding="utf-8"?>
<ThreadedComments xmlns="http://schemas.microsoft.com/office/spreadsheetml/2018/threadedcomments" xmlns:x="http://schemas.openxmlformats.org/spreadsheetml/2006/main">
  <threadedComment ref="B6" dT="2019-08-09T13:09:52.95" personId="{69913A73-5CEF-4503-BDAF-AA4DF078DCB4}" id="{C44E0971-3F75-4690-ADF6-CB4C215998D6}">
    <text>OAA Allocations
(III-B, III-C1, III-C2, III-D, III-E)</text>
  </threadedComment>
  <threadedComment ref="C6" dT="2019-08-09T13:22:49.12" personId="{69913A73-5CEF-4503-BDAF-AA4DF078DCB4}" id="{4EABD02A-136A-4C67-A1C7-DB6EC8EBF7C6}">
    <text>Title III NSIP - Nutrition Services Incentive Program</text>
  </threadedComment>
  <threadedComment ref="D6" dT="2019-08-09T13:11:17.88" personId="{69913A73-5CEF-4503-BDAF-AA4DF078DCB4}" id="{43B80989-6C78-4489-BC21-36B1D222C023}">
    <text>County Tax Levy
Tribal Funds
Basic County Allocation
Community Aids
Provider Cash Match
Report excess above limit.</text>
  </threadedComment>
  <threadedComment ref="E6" dT="2019-08-09T13:11:40.03" personId="{69913A73-5CEF-4503-BDAF-AA4DF078DCB4}" id="{6633E416-241E-41BF-84ED-7C49313CAAAF}">
    <text>Vendor/Provider In-Kind Match
Value of Volunteer Time
Value of products or goods donated
Value of services donated</text>
  </threadedComment>
  <threadedComment ref="F6" dT="2019-08-09T13:12:34.16" personId="{69913A73-5CEF-4503-BDAF-AA4DF078DCB4}" id="{B04BB8F3-BE05-487B-924B-2A2AA59DBFF1}">
    <text>ACL Grants
Federal Drawdown of Medicaid Dollars (for EBS, I&amp;A)
SHIP (State Health Insurance Assistance Program)
MIPPA (Medicare Improvements for Patients and Providers Act)</text>
  </threadedComment>
  <threadedComment ref="G6" dT="2019-08-09T13:13:34.65" personId="{69913A73-5CEF-4503-BDAF-AA4DF078DCB4}" id="{1A81A8B2-82D9-461B-BF56-79F622464AFE}">
    <text>ADRC State non-match GPR (for EBS, I&amp;A, HDM assessments)
BADR Nutrition Program Revitalization Grants**
State grants supporting high level EB programs**
State AFCSP (Alzheimer's Family and Caregiver Support Program)
State SSCS (State Senior Community Services)
State Elderly Benefit Services (EBS)
SPAP (State Pharmaceutical Assistance Program)
State Elder Abuse Services (EAS)</text>
  </threadedComment>
  <threadedComment ref="H6" dT="2019-08-09T13:14:29.29" personId="{69913A73-5CEF-4503-BDAF-AA4DF078DCB4}" id="{05576946-F030-4C07-AC6F-431A594F885F}">
    <text>Grants from Local (not Federal or State) Organizations
Municipal/City Funds</text>
  </threadedComment>
  <threadedComment ref="I6" dT="2019-08-09T13:14:51.85" personId="{69913A73-5CEF-4503-BDAF-AA4DF078DCB4}" id="{CF071E56-E94F-4365-BACA-40C612776190}">
    <tex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ext>
  </threadedComment>
  <threadedComment ref="J6" dT="2019-08-09T13:34:34.96" personId="{69913A73-5CEF-4503-BDAF-AA4DF078DCB4}" id="{358D4D34-43C8-48DD-A5F3-8A36DCE34C2B}">
    <text>This will include Year to Date: Title III Expenses, Cash Match Expenses, Other Federal Expenses, Other State Expenses, Other Local Expenses, Prior Year Program Income Expenses and Current Year Program Income Expenses.</text>
  </threadedComment>
  <threadedComment ref="K6" dT="2019-08-09T13:34:49.51" personId="{69913A73-5CEF-4503-BDAF-AA4DF078DCB4}" id="{07B160B6-A95A-43ED-827F-2EE39139CDFC}">
    <text>This will include Year to Date: Title III Expenses, Cash Match Expenses, In-Kind Expenses, Other Federal Expenses, Other State Expenses, Other Local Expenses, Prior Year Program Income Expenses and Current Year Program Income Expenses.</text>
  </threadedComment>
</ThreadedComments>
</file>

<file path=xl/threadedComments/threadedComment2.xml><?xml version="1.0" encoding="utf-8"?>
<ThreadedComments xmlns="http://schemas.microsoft.com/office/spreadsheetml/2018/threadedcomments" xmlns:x="http://schemas.openxmlformats.org/spreadsheetml/2006/main">
  <threadedComment ref="B6" dT="2019-08-09T13:09:52.95" personId="{69913A73-5CEF-4503-BDAF-AA4DF078DCB4}" id="{E708DAD3-5867-4D4B-AAAE-A400A05039C6}">
    <text>OAA Allocations
(III-B, III-C1, III-C2, III-D, III-E)</text>
  </threadedComment>
  <threadedComment ref="C6" dT="2019-08-09T13:22:49.12" personId="{69913A73-5CEF-4503-BDAF-AA4DF078DCB4}" id="{367A381A-A7D7-427C-A130-5B3ADD8E9D2A}">
    <text>Title III NSIP - Nutrition Services Incentive Program</text>
  </threadedComment>
  <threadedComment ref="D6" dT="2019-08-09T13:11:17.88" personId="{69913A73-5CEF-4503-BDAF-AA4DF078DCB4}" id="{F71BCDF0-73FA-4D85-AF6A-E89E1E946349}">
    <text>County Tax Levy
Tribal Funds
Basic County Allocation
Community Aids
Provider Cash Match
Report excess above limit.</text>
  </threadedComment>
  <threadedComment ref="E6" dT="2019-08-09T13:11:40.03" personId="{69913A73-5CEF-4503-BDAF-AA4DF078DCB4}" id="{E566B908-77E5-4300-A753-DC2DF2A192E2}">
    <text>Vendor/Provider In-Kind Match
Value of Volunteer Time
Value of products or goods donated
Value of services donated</text>
  </threadedComment>
  <threadedComment ref="H6" dT="2019-08-09T13:12:34.16" personId="{69913A73-5CEF-4503-BDAF-AA4DF078DCB4}" id="{2F598574-5BE7-4225-83A2-18D9BBB2D724}">
    <text>ACL Grants
Federal Drawdown of Medicaid Dollars (for EBS, I&amp;A)</text>
  </threadedComment>
  <threadedComment ref="J6" dT="2019-08-09T13:13:34.65" personId="{69913A73-5CEF-4503-BDAF-AA4DF078DCB4}" id="{122FFBC3-667A-4A72-8AE9-0116699ACA4D}">
    <text>ADRC State non-match GPR (for EBS, I&amp;A, HDM assessments)
BADR Nutrition Program Revitalization Grants**
State grants supporting high level EB programs**</text>
  </threadedComment>
  <threadedComment ref="K6" dT="2019-08-09T13:14:29.29" personId="{69913A73-5CEF-4503-BDAF-AA4DF078DCB4}" id="{E3F9429A-7175-4A34-BFE1-BC1BAA848DBE}">
    <text>Grants from Local (not Federal or State) Organizations
Municipal/City Funds</text>
  </threadedComment>
  <threadedComment ref="L6" dT="2019-08-09T13:14:51.85" personId="{69913A73-5CEF-4503-BDAF-AA4DF078DCB4}" id="{BAA211B1-2FFA-41E4-A648-050CC98BDE6A}">
    <tex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ext>
  </threadedComment>
  <threadedComment ref="M6" dT="2019-08-09T13:34:34.96" personId="{69913A73-5CEF-4503-BDAF-AA4DF078DCB4}" id="{2AFB3E49-F257-4A03-8799-F9979B9CEDEF}">
    <text>This will include Year to Date: Title III Expenses, Cash Match Expenses, Other Federal Expenses, Other State Expenses, Other Local Expenses, Prior Year Program Income Expenses and Current Year Program Income Expenses.</text>
  </threadedComment>
  <threadedComment ref="N6" dT="2019-08-09T13:34:49.51" personId="{69913A73-5CEF-4503-BDAF-AA4DF078DCB4}" id="{5FCB5CBA-C88E-47BE-82ED-55D22149DB16}">
    <text>This will include Year to Date: Title III Expenses, Cash Match Expenses, In-Kind Expenses, Other Federal Expenses, Other State Expenses, Other Local Expenses, Prior Year Program Income Expenses and Current Year Program Income Expenses.</text>
  </threadedComment>
</ThreadedComments>
</file>

<file path=xl/threadedComments/threadedComment3.xml><?xml version="1.0" encoding="utf-8"?>
<ThreadedComments xmlns="http://schemas.microsoft.com/office/spreadsheetml/2018/threadedcomments" xmlns:x="http://schemas.openxmlformats.org/spreadsheetml/2006/main">
  <threadedComment ref="B6" dT="2019-08-09T13:09:52.95" personId="{69913A73-5CEF-4503-BDAF-AA4DF078DCB4}" id="{47220380-B782-4B38-823E-CA31BE3AF8A2}">
    <text>OAA Allocations
(III-B, III-C1, III-C2, III-D, III-E)</text>
  </threadedComment>
  <threadedComment ref="C6" dT="2019-08-09T13:22:49.12" personId="{69913A73-5CEF-4503-BDAF-AA4DF078DCB4}" id="{B908A036-14EA-4839-9FAA-F5A598AE5316}">
    <text>Title III NSIP - Nutrition Services Incentive Program</text>
  </threadedComment>
  <threadedComment ref="D6" dT="2019-08-09T13:11:17.88" personId="{69913A73-5CEF-4503-BDAF-AA4DF078DCB4}" id="{44D8EFCA-3863-44B6-9127-23232016F3D2}">
    <text>County Tax Levy
Tribal Funds
Basic County Allocation
Community Aids
Provider Cash Match
Report excess above limit.</text>
  </threadedComment>
  <threadedComment ref="E6" dT="2019-08-09T13:11:40.03" personId="{69913A73-5CEF-4503-BDAF-AA4DF078DCB4}" id="{74077DD4-1B08-4E02-8B44-BBB3B1102BFD}">
    <text>Vendor/Provider In-Kind Match
Value of Volunteer Time
Value of products or goods donated
Value of services donated</text>
  </threadedComment>
  <threadedComment ref="H6" dT="2019-08-09T13:12:34.16" personId="{69913A73-5CEF-4503-BDAF-AA4DF078DCB4}" id="{8057B036-F293-4CFC-A125-9A6B7582FF4D}">
    <text>ACL Grants
Federal Drawdown of Medicaid Dollars (for EBS, I&amp;A)</text>
  </threadedComment>
  <threadedComment ref="J6" dT="2019-08-09T13:13:34.65" personId="{69913A73-5CEF-4503-BDAF-AA4DF078DCB4}" id="{4B974BA6-D61F-47A2-801D-2D70E9EDCE27}">
    <text>ADRC State non-match GPR (for EBS, I&amp;A, HDM assessments)
BADR Nutrition Program Revitalization Grants**
State grants supporting high level EB programs**</text>
  </threadedComment>
  <threadedComment ref="K6" dT="2019-08-09T13:14:29.29" personId="{69913A73-5CEF-4503-BDAF-AA4DF078DCB4}" id="{EE78B5D0-07C4-437A-85B8-04FAE13B7574}">
    <text>Grants from Local (not Federal or State) Organizations
Municipal/City Funds</text>
  </threadedComment>
  <threadedComment ref="L6" dT="2019-08-09T13:14:51.85" personId="{69913A73-5CEF-4503-BDAF-AA4DF078DCB4}" id="{EE63179E-4140-4815-88E1-483A9217468E}">
    <tex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ext>
  </threadedComment>
  <threadedComment ref="M6" dT="2019-08-09T13:34:34.96" personId="{69913A73-5CEF-4503-BDAF-AA4DF078DCB4}" id="{85C40283-F4A6-4417-8C49-3602288FEA73}">
    <text>This will include Year to Date: Title III Expenses, Cash Match Expenses, Other Federal Expenses, Other State Expenses, Other Local Expenses, Prior Year Program Income Expenses and Current Year Program Income Expenses.</text>
  </threadedComment>
  <threadedComment ref="N6" dT="2019-08-09T13:34:49.51" personId="{69913A73-5CEF-4503-BDAF-AA4DF078DCB4}" id="{AF4CB688-6097-4C3F-A16D-CE987FC46DE1}">
    <text>This will include Year to Date: Title III Expenses, Cash Match Expenses, In-Kind Expenses, Other Federal Expenses, Other State Expenses, Other Local Expenses, Prior Year Program Income Expenses and Current Year Program Income Expenses.</text>
  </threadedComment>
</ThreadedComments>
</file>

<file path=xl/threadedComments/threadedComment4.xml><?xml version="1.0" encoding="utf-8"?>
<ThreadedComments xmlns="http://schemas.microsoft.com/office/spreadsheetml/2018/threadedcomments" xmlns:x="http://schemas.openxmlformats.org/spreadsheetml/2006/main">
  <threadedComment ref="B6" dT="2019-08-09T13:09:52.95" personId="{69913A73-5CEF-4503-BDAF-AA4DF078DCB4}" id="{35B0ECCB-7C2C-4565-9594-139CC7343600}">
    <text>OAA Allocations
(III-B, III-C1, III-C2, III-D, III-E)</text>
  </threadedComment>
  <threadedComment ref="D6" dT="2019-08-09T13:11:17.88" personId="{69913A73-5CEF-4503-BDAF-AA4DF078DCB4}" id="{C005830A-8232-4BCC-8557-D551A316D1BC}">
    <text>County Tax Levy
Tribal Funds
Basic County Allocation
Community Aids
Provider Cash Match
Report excess above limit.</text>
  </threadedComment>
  <threadedComment ref="E6" dT="2019-08-09T13:11:40.03" personId="{69913A73-5CEF-4503-BDAF-AA4DF078DCB4}" id="{2DFB0CC8-8567-48A8-B5BE-350203AEBC43}">
    <text>Vendor/Provider In-Kind Match
Value of Volunteer Time
Value of products or goods donated
Value of services donated</text>
  </threadedComment>
  <threadedComment ref="H6" dT="2019-08-09T13:12:34.16" personId="{69913A73-5CEF-4503-BDAF-AA4DF078DCB4}" id="{453228C4-E4D9-4CAA-91C2-4924E7D6155C}">
    <text>ACL Grants
Federal Drawdown of Medicaid Dollars (for EBS, I&amp;A)</text>
  </threadedComment>
  <threadedComment ref="J6" dT="2019-08-09T13:13:34.65" personId="{69913A73-5CEF-4503-BDAF-AA4DF078DCB4}" id="{242DBDDF-6814-44C1-8024-07E06DCA50A5}">
    <text>ADRC State non-match GPR (for EBS, I&amp;A, HDM assessments)
BADR Nutrition Program Revitalization Grants**
State grants supporting high level EB programs**</text>
  </threadedComment>
  <threadedComment ref="K6" dT="2019-08-09T13:14:29.29" personId="{69913A73-5CEF-4503-BDAF-AA4DF078DCB4}" id="{E445EED6-DCAF-49FD-8204-7D9F9E0D9ED2}">
    <text>Grants from Local (not Federal or State) Organizations
Municipal/City Funds</text>
  </threadedComment>
  <threadedComment ref="L6" dT="2019-08-09T13:14:51.85" personId="{69913A73-5CEF-4503-BDAF-AA4DF078DCB4}" id="{54710689-AAA8-4B22-83ED-37AE2814458B}">
    <tex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ext>
  </threadedComment>
  <threadedComment ref="M6" dT="2019-08-09T13:34:34.96" personId="{69913A73-5CEF-4503-BDAF-AA4DF078DCB4}" id="{469FAAFE-E04B-4191-895E-AF305BBCF62B}">
    <text>This will include Year to Date: Title III Expenses, Cash Match Expenses, Other Federal Expenses, Other State Expenses, Other Local Expenses, Prior Year Program Income Expenses and Current Year Program Income Expenses.</text>
  </threadedComment>
  <threadedComment ref="N6" dT="2019-08-09T13:34:49.51" personId="{69913A73-5CEF-4503-BDAF-AA4DF078DCB4}" id="{4C727436-2672-4012-AE83-CC31316FB609}">
    <text>This will include Year to Date: Title III Expenses, Cash Match Expenses, In-Kind Expenses, Other Federal Expenses, Other State Expenses, Other Local Expenses, Prior Year Program Income Expenses and Current Year Program Income Expenses.</text>
  </threadedComment>
</ThreadedComments>
</file>

<file path=xl/threadedComments/threadedComment5.xml><?xml version="1.0" encoding="utf-8"?>
<ThreadedComments xmlns="http://schemas.microsoft.com/office/spreadsheetml/2018/threadedcomments" xmlns:x="http://schemas.openxmlformats.org/spreadsheetml/2006/main">
  <threadedComment ref="B6" dT="2019-08-09T13:09:52.95" personId="{69913A73-5CEF-4503-BDAF-AA4DF078DCB4}" id="{ECCCE298-3390-4E66-B3CB-8FED3DA84183}">
    <text>OAA Allocations
(III-B, III-C1, III-C2, III-D, III-E)</text>
  </threadedComment>
  <threadedComment ref="D6" dT="2019-08-09T13:11:17.88" personId="{69913A73-5CEF-4503-BDAF-AA4DF078DCB4}" id="{59F67DE5-E6B8-4391-8698-0831CFDCEC6A}">
    <text>County Tax Levy
Tribal Funds
Basic County Allocation
Community Aids
Provider Cash Match
Report excess above limit.</text>
  </threadedComment>
  <threadedComment ref="E6" dT="2019-08-09T13:11:40.03" personId="{69913A73-5CEF-4503-BDAF-AA4DF078DCB4}" id="{A8E0CC76-8E88-418C-B6A1-51C61AA2E623}">
    <text>Vendor/Provider In-Kind Match
Value of Volunteer Time
Value of products or goods donated
Value of services donated</text>
  </threadedComment>
  <threadedComment ref="F6" dT="2019-08-09T13:25:28.91" personId="{69913A73-5CEF-4503-BDAF-AA4DF078DCB4}" id="{2E49697A-380D-4D06-97A0-0E36967BA41C}">
    <text>AFCSP funds used as Cash Match for the NFCSP program.</text>
  </threadedComment>
  <threadedComment ref="H6" dT="2019-08-09T13:12:34.16" personId="{69913A73-5CEF-4503-BDAF-AA4DF078DCB4}" id="{E2205520-4EAE-4E56-93A4-AC919B46791E}">
    <text>ACL Grants
Federal Drawdown of Medicaid Dollars (for EBS, I&amp;A)</text>
  </threadedComment>
  <threadedComment ref="J6" dT="2019-08-09T13:13:34.65" personId="{69913A73-5CEF-4503-BDAF-AA4DF078DCB4}" id="{0214E925-8D4D-4A41-9F26-BA0288D18B08}">
    <text>ADRC State non-match GPR (for EBS, I&amp;A, HDM assessments)
BADR Nutrition Program Revitalization Grants**
State grants supporting high level EB programs**</text>
  </threadedComment>
  <threadedComment ref="K6" dT="2019-08-09T13:14:29.29" personId="{69913A73-5CEF-4503-BDAF-AA4DF078DCB4}" id="{9D63B415-4C88-4825-A592-114DB62D440E}">
    <text>Grants from Local (not Federal or State) Organizations
Municipal/City Funds</text>
  </threadedComment>
  <threadedComment ref="L6" dT="2019-08-09T13:14:51.85" personId="{69913A73-5CEF-4503-BDAF-AA4DF078DCB4}" id="{AA7324B3-F9E4-4DA9-AAA0-CA273E1130C5}">
    <tex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ext>
  </threadedComment>
  <threadedComment ref="M6" dT="2019-08-09T13:34:34.96" personId="{69913A73-5CEF-4503-BDAF-AA4DF078DCB4}" id="{9D97C005-9EDB-42C5-84F3-1DA5E5C52591}">
    <text>This will include Year to Date: Title III Expenses, Cash Match Expenses, Other Federal Expenses, Other State Expenses, Other Local Expenses, Prior Year Program Income Expenses and Current Year Program Income Expenses.</text>
  </threadedComment>
  <threadedComment ref="N6" dT="2019-08-09T13:34:49.51" personId="{69913A73-5CEF-4503-BDAF-AA4DF078DCB4}" id="{A40543F4-2199-4BCE-A57E-4CA3FB585CE5}">
    <text>This will include Year to Date: Title III Expenses, Cash Match Expenses, In-Kind Expenses, Other Federal Expenses, Other State Expenses, Other Local Expenses, Prior Year Program Income Expenses and Current Year Program Income Expenses.</text>
  </threadedComment>
</ThreadedComments>
</file>

<file path=xl/threadedComments/threadedComment6.xml><?xml version="1.0" encoding="utf-8"?>
<ThreadedComments xmlns="http://schemas.microsoft.com/office/spreadsheetml/2018/threadedcomments" xmlns:x="http://schemas.openxmlformats.org/spreadsheetml/2006/main">
  <threadedComment ref="B6" dT="2019-08-09T13:09:52.95" personId="{69913A73-5CEF-4503-BDAF-AA4DF078DCB4}" id="{EFFB3274-AFE2-44E1-B771-AC5DA967B823}">
    <text>OAA Allocations
(III-B, III-C1, III-C2, III-D, III-E)</text>
  </threadedComment>
  <threadedComment ref="D6" dT="2019-08-09T13:11:17.88" personId="{69913A73-5CEF-4503-BDAF-AA4DF078DCB4}" id="{8D3768D8-1CBE-447F-B5E9-D7C9D768DDF3}">
    <text>County Tax Levy
Tribal Funds
Basic County Allocation
Community Aids
Provider Cash Match
Report excess above limit.</text>
  </threadedComment>
  <threadedComment ref="E6" dT="2019-08-09T13:11:40.03" personId="{69913A73-5CEF-4503-BDAF-AA4DF078DCB4}" id="{19701F1C-F404-45D1-8262-74C1F9A98DF5}">
    <text>Vendor/Provider In-Kind Match
Value of Volunteer Time
Value of products or goods donated
Value of services donated</text>
  </threadedComment>
  <threadedComment ref="H6" dT="2019-08-09T13:12:34.16" personId="{69913A73-5CEF-4503-BDAF-AA4DF078DCB4}" id="{637286A1-71D2-4982-9F25-054157AC116E}">
    <text>ACL Grants
Federal Drawdown of Medicaid Dollars (for EBS, I&amp;A)</text>
  </threadedComment>
  <threadedComment ref="J6" dT="2019-08-09T13:13:34.65" personId="{69913A73-5CEF-4503-BDAF-AA4DF078DCB4}" id="{3F136937-D53B-4AAE-A884-AACFE5A8129D}">
    <text>ADRC State non-match GPR (for EBS, I&amp;A, HDM assessments)
BADR Nutrition Program Revitalization Grants**
State grants supporting high level EB programs**</text>
  </threadedComment>
  <threadedComment ref="K6" dT="2019-08-09T13:14:29.29" personId="{69913A73-5CEF-4503-BDAF-AA4DF078DCB4}" id="{C35CD90C-ACB9-4921-BDFF-8378B9752B21}">
    <text>Grants from Local (not Federal or State) Organizations
Municipal/City Funds</text>
  </threadedComment>
  <threadedComment ref="L6" dT="2019-08-09T13:14:51.85" personId="{69913A73-5CEF-4503-BDAF-AA4DF078DCB4}" id="{49CC1621-4178-4260-BF95-A2030F695DBE}">
    <tex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ext>
  </threadedComment>
  <threadedComment ref="M6" dT="2019-08-09T13:34:34.96" personId="{69913A73-5CEF-4503-BDAF-AA4DF078DCB4}" id="{63F21804-28E0-4C37-AAD4-B4E9C819D7F3}">
    <text>This will include Year to Date: Title III Expenses, Cash Match Expenses, Other Federal Expenses, Other State Expenses, Other Local Expenses, Prior Year Program Income Expenses and Current Year Program Income Expenses.</text>
  </threadedComment>
  <threadedComment ref="N6" dT="2019-08-09T13:34:49.51" personId="{69913A73-5CEF-4503-BDAF-AA4DF078DCB4}" id="{64BA2A1A-F13F-456E-91B5-DB4416B087E0}">
    <text>This will include Year to Date: Title III Expenses, Cash Match Expenses, In-Kind Expenses, Other Federal Expenses, Other State Expenses, Other Local Expenses, Prior Year Program Income Expenses and Current Year Program Income Expenses.</text>
  </threadedComment>
</ThreadedComments>
</file>

<file path=xl/threadedComments/threadedComment7.xml><?xml version="1.0" encoding="utf-8"?>
<ThreadedComments xmlns="http://schemas.microsoft.com/office/spreadsheetml/2018/threadedcomments" xmlns:x="http://schemas.openxmlformats.org/spreadsheetml/2006/main">
  <threadedComment ref="B6" dT="2019-08-09T13:09:52.95" personId="{69913A73-5CEF-4503-BDAF-AA4DF078DCB4}" id="{810FDD63-A6EC-4F91-A4F9-09BE179D9411}">
    <text>OAA Allocations
(III-B, III-C1, III-C2, III-D, III-E)</text>
  </threadedComment>
  <threadedComment ref="D6" dT="2019-08-09T13:11:17.88" personId="{69913A73-5CEF-4503-BDAF-AA4DF078DCB4}" id="{D8B9B362-9BDA-4E2D-983F-6C3163429244}">
    <text>County Tax Levy
Tribal Funds
Basic County Allocation
Community Aids
Provider Cash Match
Report excess above limit.</text>
  </threadedComment>
  <threadedComment ref="E6" dT="2019-08-09T13:11:40.03" personId="{69913A73-5CEF-4503-BDAF-AA4DF078DCB4}" id="{B8B67580-9200-453B-8B3F-4E7A5501C252}">
    <text>Vendor/Provider In-Kind Match
Value of Volunteer Time
Value of products or goods donated
Value of services donated</text>
  </threadedComment>
  <threadedComment ref="F6" dT="2019-08-09T13:25:19.03" personId="{69913A73-5CEF-4503-BDAF-AA4DF078DCB4}" id="{BDFE4BDD-D41D-4EF5-892E-D879E3B60ADE}">
    <text>AFCSP funds used as Cash Match for the NFCSP program.</text>
  </threadedComment>
  <threadedComment ref="H6" dT="2019-08-09T13:12:34.16" personId="{69913A73-5CEF-4503-BDAF-AA4DF078DCB4}" id="{0A0C6BB1-AFE5-4634-9630-503F5E823A91}">
    <text>ACL Grants
Federal Drawdown of Medicaid Dollars (for EBS, I&amp;A)</text>
  </threadedComment>
  <threadedComment ref="I6" dT="2019-08-09T13:23:56.27" personId="{69913A73-5CEF-4503-BDAF-AA4DF078DCB4}" id="{E303872B-B4D4-45F3-8746-E8DE5BBFE79D}">
    <text>State AFCSP (Alzheimer's Family and Caregiver Support Program)</text>
  </threadedComment>
  <threadedComment ref="J6" dT="2019-08-09T13:13:34.65" personId="{69913A73-5CEF-4503-BDAF-AA4DF078DCB4}" id="{BAD16599-7D46-41D1-88FF-67FD2E18FE4A}">
    <text>ADRC State non-match GPR (for EBS, I&amp;A, HDM assessments)
BADR Nutrition Program Revitalization Grants**
State grants supporting high level EB programs**</text>
  </threadedComment>
  <threadedComment ref="K6" dT="2019-08-09T13:14:29.29" personId="{69913A73-5CEF-4503-BDAF-AA4DF078DCB4}" id="{6A4BB508-1264-414D-A2FA-95B7C122EB13}">
    <text>Grants from Local (not Federal or State) Organizations
Municipal/City Funds</text>
  </threadedComment>
  <threadedComment ref="L6" dT="2019-08-09T13:14:51.85" personId="{69913A73-5CEF-4503-BDAF-AA4DF078DCB4}" id="{8FA94731-7EC9-4531-9C12-F2C5875562AB}">
    <tex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ext>
  </threadedComment>
  <threadedComment ref="M6" dT="2019-08-09T13:34:34.96" personId="{69913A73-5CEF-4503-BDAF-AA4DF078DCB4}" id="{7487AF18-4CE2-44D5-BA6E-BF44375A7F8E}">
    <text>This will include Year to Date: Title III Expenses, Cash Match Expenses, Other Federal Expenses, Other State Expenses, Other Local Expenses, Prior Year Program Income Expenses and Current Year Program Income Expenses.</text>
  </threadedComment>
  <threadedComment ref="N6" dT="2019-08-09T13:34:49.51" personId="{69913A73-5CEF-4503-BDAF-AA4DF078DCB4}" id="{171B1A51-4323-46CB-BED5-38850D1DE360}">
    <text>This will include Year to Date: Title III Expenses, Cash Match Expenses, In-Kind Expenses, Other Federal Expenses, Other State Expenses, Other Local Expenses, Prior Year Program Income Expenses and Current Year Program Income Expenses.</text>
  </threadedComment>
</ThreadedComments>
</file>

<file path=xl/threadedComments/threadedComment8.xml><?xml version="1.0" encoding="utf-8"?>
<ThreadedComments xmlns="http://schemas.microsoft.com/office/spreadsheetml/2018/threadedcomments" xmlns:x="http://schemas.openxmlformats.org/spreadsheetml/2006/main">
  <threadedComment ref="B6" dT="2019-08-09T13:09:52.95" personId="{69913A73-5CEF-4503-BDAF-AA4DF078DCB4}" id="{A7D771AE-CBD1-4672-AD3A-8BC6F87A5FD6}">
    <text>OAA Allocations
(III-B, III-C1, III-C2, III-D, III-E)</text>
  </threadedComment>
  <threadedComment ref="D6" dT="2019-08-09T13:11:17.88" personId="{69913A73-5CEF-4503-BDAF-AA4DF078DCB4}" id="{97B4DFA7-F957-42B0-93D8-A5EB0AAB3971}">
    <text>County Tax Levy
Tribal Funds
Basic County Allocation
Community Aids
Provider Cash Match
Report excess above limit.</text>
  </threadedComment>
  <threadedComment ref="E6" dT="2019-08-09T13:11:40.03" personId="{69913A73-5CEF-4503-BDAF-AA4DF078DCB4}" id="{F233795D-9EBB-474C-B1BA-E1C545298383}">
    <text>Vendor/Provider In-Kind Match
Value of Volunteer Time
Value of products or goods donated
Value of services donated</text>
  </threadedComment>
  <threadedComment ref="H6" dT="2019-08-09T13:12:34.16" personId="{69913A73-5CEF-4503-BDAF-AA4DF078DCB4}" id="{BEB885F8-FF39-4A8B-AD26-AF14F77D16FD}">
    <text>ACL Grants
Federal Drawdown of Medicaid Dollars (for EBS, I&amp;A)</text>
  </threadedComment>
  <threadedComment ref="I6" dT="2019-08-09T13:26:11.28" personId="{69913A73-5CEF-4503-BDAF-AA4DF078DCB4}" id="{FA6C330D-9DA3-42CB-A21E-60FD9E151611}">
    <text>State SSCS (State Senior Community Services)</text>
  </threadedComment>
  <threadedComment ref="J6" dT="2019-08-09T13:13:34.65" personId="{69913A73-5CEF-4503-BDAF-AA4DF078DCB4}" id="{43CFE056-E130-4FBD-AA23-8D074971DCA0}">
    <text>ADRC State non-match GPR (for EBS, I&amp;A, HDM assessments)
BADR Nutrition Program Revitalization Grants**
State grants supporting high level EB programs**</text>
  </threadedComment>
  <threadedComment ref="K6" dT="2019-08-09T13:14:29.29" personId="{69913A73-5CEF-4503-BDAF-AA4DF078DCB4}" id="{C83C3758-0D98-440E-BAD9-B653EE595559}">
    <text>Grants from Local (not Federal or State) Organizations
Municipal/City Funds</text>
  </threadedComment>
  <threadedComment ref="L6" dT="2019-08-09T13:14:51.85" personId="{69913A73-5CEF-4503-BDAF-AA4DF078DCB4}" id="{77F91B4B-A2DE-4C8D-BD19-1B98F6EDBA66}">
    <tex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ext>
  </threadedComment>
  <threadedComment ref="M6" dT="2019-08-09T13:34:34.96" personId="{69913A73-5CEF-4503-BDAF-AA4DF078DCB4}" id="{31570BFB-676C-4642-ABA1-8EDD55D05497}">
    <text>This will include Year to Date: Title III Expenses, Cash Match Expenses, Other Federal Expenses, Other State Expenses, Other Local Expenses, Prior Year Program Income Expenses and Current Year Program Income Expenses.</text>
  </threadedComment>
  <threadedComment ref="N6" dT="2019-08-09T13:34:49.51" personId="{69913A73-5CEF-4503-BDAF-AA4DF078DCB4}" id="{A00D39C5-BBF7-406E-9179-2BE39AE350F0}">
    <text>This will include Year to Date: Title III Expenses, Cash Match Expenses, In-Kind Expenses, Other Federal Expenses, Other State Expenses, Other Local Expenses, Prior Year Program Income Expenses and Current Year Program Income Expenses.</text>
  </threadedComment>
</ThreadedComments>
</file>

<file path=xl/threadedComments/threadedComment9.xml><?xml version="1.0" encoding="utf-8"?>
<ThreadedComments xmlns="http://schemas.microsoft.com/office/spreadsheetml/2018/threadedcomments" xmlns:x="http://schemas.openxmlformats.org/spreadsheetml/2006/main">
  <threadedComment ref="B6" dT="2019-08-09T13:09:52.95" personId="{69913A73-5CEF-4503-BDAF-AA4DF078DCB4}" id="{E987A363-6449-45E0-898B-095A78107C68}">
    <text>OAA Allocations
(III-B, III-C1, III-C2, III-D, III-E)</text>
  </threadedComment>
  <threadedComment ref="D6" dT="2019-08-09T13:11:17.88" personId="{69913A73-5CEF-4503-BDAF-AA4DF078DCB4}" id="{57A516AC-E5DA-455A-BB2F-5F68D093FA76}">
    <text>County Tax Levy
Tribal Funds
Basic County Allocation
Community Aids
Provider Cash Match
Report excess above limit.</text>
  </threadedComment>
  <threadedComment ref="E6" dT="2019-08-09T13:11:40.03" personId="{69913A73-5CEF-4503-BDAF-AA4DF078DCB4}" id="{40B8AAC4-0900-4CA6-A5E0-6F9ADFB08AFB}">
    <text>Vendor/Provider In-Kind Match
Value of Volunteer Time
Value of products or goods donated
Value of services donated</text>
  </threadedComment>
  <threadedComment ref="H6" dT="2019-08-09T13:12:34.16" personId="{69913A73-5CEF-4503-BDAF-AA4DF078DCB4}" id="{1A99C357-5BD5-44F6-9F4C-4300DC74DF46}">
    <text>ACL Grants
Federal Drawdown of Medicaid Dollars (for EBS, I&amp;A)</text>
  </threadedComment>
  <threadedComment ref="I6" dT="2019-08-09T13:26:51.98" personId="{69913A73-5CEF-4503-BDAF-AA4DF078DCB4}" id="{1226A5BC-9BD5-40FA-ABE3-7AA0CE80A6FE}">
    <text>State Elderly Benefit Services (EBS)</text>
  </threadedComment>
  <threadedComment ref="J6" dT="2019-08-09T13:13:34.65" personId="{69913A73-5CEF-4503-BDAF-AA4DF078DCB4}" id="{FD6CFB20-149D-45B9-B5AE-7BD8FC741646}">
    <text>ADRC State non-match GPR (for EBS, I&amp;A, HDM assessments)
BADR Nutrition Program Revitalization Grants**
State grants supporting high level EB programs**</text>
  </threadedComment>
  <threadedComment ref="K6" dT="2019-08-09T13:14:29.29" personId="{69913A73-5CEF-4503-BDAF-AA4DF078DCB4}" id="{E912BCAB-D843-4438-B062-4ACA542A3DFF}">
    <text>Grants from Local (not Federal or State) Organizations
Municipal/City Funds</text>
  </threadedComment>
  <threadedComment ref="L6" dT="2019-08-09T13:14:51.85" personId="{69913A73-5CEF-4503-BDAF-AA4DF078DCB4}" id="{0971EB47-D5BE-4097-BE27-E14E73B42C16}">
    <tex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ext>
  </threadedComment>
  <threadedComment ref="M6" dT="2019-08-09T13:34:34.96" personId="{69913A73-5CEF-4503-BDAF-AA4DF078DCB4}" id="{82C53CF2-34CC-40A3-B225-91B50DC347C8}">
    <text>This will include Year to Date: Title III Expenses, Cash Match Expenses, Other Federal Expenses, Other State Expenses, Other Local Expenses, Prior Year Program Income Expenses and Current Year Program Income Expenses.</text>
  </threadedComment>
  <threadedComment ref="N6" dT="2019-08-09T13:34:49.51" personId="{69913A73-5CEF-4503-BDAF-AA4DF078DCB4}" id="{F312068B-D1C0-44D9-B4DA-C2EEDD205271}">
    <text>This will include Year to Date: Title III Expenses, Cash Match Expenses, In-Kind Expenses, Other Federal Expenses, Other State Expenses, Other Local Expenses, Prior Year Program Income Expenses and Current Year Program Income Expenses.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 Id="rId4" Type="http://schemas.microsoft.com/office/2017/10/relationships/threadedComment" Target="../threadedComments/threadedComment3.xml"/></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5.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6.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7.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3" Type="http://schemas.microsoft.com/office/2017/10/relationships/threadedComment" Target="../threadedComments/threadedComment8.xml"/><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9.xml.rels><?xml version="1.0" encoding="UTF-8" standalone="yes"?>
<Relationships xmlns="http://schemas.openxmlformats.org/package/2006/relationships"><Relationship Id="rId3" Type="http://schemas.microsoft.com/office/2017/10/relationships/threadedComment" Target="../threadedComments/threadedComment9.xml"/><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microsoft.com/office/2017/10/relationships/threadedComment" Target="../threadedComments/threadedComment10.xml"/><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1.xml.rels><?xml version="1.0" encoding="UTF-8" standalone="yes"?>
<Relationships xmlns="http://schemas.openxmlformats.org/package/2006/relationships"><Relationship Id="rId3" Type="http://schemas.microsoft.com/office/2017/10/relationships/threadedComment" Target="../threadedComments/threadedComment11.xml"/><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2.xml.rels><?xml version="1.0" encoding="UTF-8" standalone="yes"?>
<Relationships xmlns="http://schemas.openxmlformats.org/package/2006/relationships"><Relationship Id="rId3" Type="http://schemas.microsoft.com/office/2017/10/relationships/threadedComment" Target="../threadedComments/threadedComment12.xml"/><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3.xml.rels><?xml version="1.0" encoding="UTF-8" standalone="yes"?>
<Relationships xmlns="http://schemas.openxmlformats.org/package/2006/relationships"><Relationship Id="rId3" Type="http://schemas.microsoft.com/office/2017/10/relationships/threadedComment" Target="../threadedComments/threadedComment13.xml"/><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3" Type="http://schemas.microsoft.com/office/2017/10/relationships/threadedComment" Target="../threadedComments/threadedComment14.xml"/><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5.xml.rels><?xml version="1.0" encoding="UTF-8" standalone="yes"?>
<Relationships xmlns="http://schemas.openxmlformats.org/package/2006/relationships"><Relationship Id="rId3" Type="http://schemas.microsoft.com/office/2017/10/relationships/threadedComment" Target="../threadedComments/threadedComment15.xml"/><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A1:B77"/>
  <sheetViews>
    <sheetView workbookViewId="0">
      <selection activeCell="B26" sqref="B26"/>
    </sheetView>
  </sheetViews>
  <sheetFormatPr defaultRowHeight="13.2"/>
  <cols>
    <col min="1" max="1" width="12" bestFit="1" customWidth="1"/>
    <col min="2" max="2" width="137.109375" customWidth="1"/>
  </cols>
  <sheetData>
    <row r="1" spans="1:2">
      <c r="A1" s="46" t="s">
        <v>0</v>
      </c>
      <c r="B1" s="46" t="s">
        <v>1</v>
      </c>
    </row>
    <row r="2" spans="1:2">
      <c r="A2" s="75">
        <v>43660</v>
      </c>
      <c r="B2" s="5" t="s">
        <v>2</v>
      </c>
    </row>
    <row r="3" spans="1:2">
      <c r="A3" s="75"/>
      <c r="B3" s="76" t="s">
        <v>956</v>
      </c>
    </row>
    <row r="4" spans="1:2">
      <c r="A4" s="75"/>
      <c r="B4" s="76" t="s">
        <v>960</v>
      </c>
    </row>
    <row r="5" spans="1:2">
      <c r="A5" s="75"/>
      <c r="B5" s="76" t="s">
        <v>961</v>
      </c>
    </row>
    <row r="6" spans="1:2">
      <c r="A6" s="75"/>
      <c r="B6" s="76" t="s">
        <v>957</v>
      </c>
    </row>
    <row r="7" spans="1:2">
      <c r="A7" s="75"/>
      <c r="B7" s="76" t="s">
        <v>1042</v>
      </c>
    </row>
    <row r="8" spans="1:2" s="92" customFormat="1">
      <c r="A8" s="75"/>
      <c r="B8" s="76" t="s">
        <v>958</v>
      </c>
    </row>
    <row r="9" spans="1:2" s="92" customFormat="1">
      <c r="A9" s="75"/>
      <c r="B9" s="76" t="s">
        <v>1043</v>
      </c>
    </row>
    <row r="10" spans="1:2" s="92" customFormat="1">
      <c r="A10" s="75"/>
      <c r="B10" s="76" t="s">
        <v>1044</v>
      </c>
    </row>
    <row r="11" spans="1:2" s="92" customFormat="1">
      <c r="A11" s="75"/>
      <c r="B11" s="76" t="s">
        <v>1045</v>
      </c>
    </row>
    <row r="12" spans="1:2" s="92" customFormat="1">
      <c r="A12" s="75"/>
      <c r="B12" s="76" t="s">
        <v>1046</v>
      </c>
    </row>
    <row r="13" spans="1:2" s="92" customFormat="1">
      <c r="A13" s="75"/>
      <c r="B13" s="76" t="s">
        <v>1071</v>
      </c>
    </row>
    <row r="14" spans="1:2" s="92" customFormat="1">
      <c r="A14" s="75"/>
      <c r="B14" s="76" t="s">
        <v>1072</v>
      </c>
    </row>
    <row r="15" spans="1:2" s="92" customFormat="1">
      <c r="A15" s="75"/>
      <c r="B15" s="76"/>
    </row>
    <row r="16" spans="1:2" s="92" customFormat="1">
      <c r="A16" s="75"/>
      <c r="B16" s="76"/>
    </row>
    <row r="17" spans="1:2" s="92" customFormat="1">
      <c r="A17" s="75"/>
      <c r="B17" s="76"/>
    </row>
    <row r="18" spans="1:2" s="92" customFormat="1">
      <c r="A18" s="75"/>
      <c r="B18" s="76"/>
    </row>
    <row r="19" spans="1:2" s="92" customFormat="1">
      <c r="A19" s="75"/>
      <c r="B19" s="76"/>
    </row>
    <row r="20" spans="1:2" s="92" customFormat="1">
      <c r="A20" s="75"/>
      <c r="B20" s="76"/>
    </row>
    <row r="21" spans="1:2" s="92" customFormat="1">
      <c r="A21" s="75"/>
      <c r="B21" s="76"/>
    </row>
    <row r="22" spans="1:2">
      <c r="A22" s="75"/>
      <c r="B22" s="86"/>
    </row>
    <row r="23" spans="1:2">
      <c r="A23" s="75"/>
      <c r="B23" s="76" t="s">
        <v>962</v>
      </c>
    </row>
    <row r="24" spans="1:2">
      <c r="A24" s="75"/>
      <c r="B24" s="86" t="s">
        <v>959</v>
      </c>
    </row>
    <row r="25" spans="1:2">
      <c r="A25" s="75"/>
      <c r="B25" s="86" t="s">
        <v>1074</v>
      </c>
    </row>
    <row r="26" spans="1:2">
      <c r="A26" s="75"/>
      <c r="B26" s="86" t="s">
        <v>963</v>
      </c>
    </row>
    <row r="27" spans="1:2">
      <c r="A27" s="75"/>
      <c r="B27" s="86"/>
    </row>
    <row r="28" spans="1:2">
      <c r="A28" s="75"/>
      <c r="B28" s="86" t="s">
        <v>1073</v>
      </c>
    </row>
    <row r="29" spans="1:2">
      <c r="A29" s="75"/>
      <c r="B29" s="86"/>
    </row>
    <row r="30" spans="1:2">
      <c r="A30" s="75"/>
      <c r="B30" s="86"/>
    </row>
    <row r="31" spans="1:2">
      <c r="A31" s="75"/>
      <c r="B31" s="86"/>
    </row>
    <row r="32" spans="1:2">
      <c r="A32" s="75"/>
      <c r="B32" s="86"/>
    </row>
    <row r="33" spans="1:2">
      <c r="A33" s="75"/>
      <c r="B33" s="86"/>
    </row>
    <row r="34" spans="1:2">
      <c r="A34" s="75"/>
      <c r="B34" s="5"/>
    </row>
    <row r="35" spans="1:2">
      <c r="A35" s="75"/>
      <c r="B35" s="86"/>
    </row>
    <row r="36" spans="1:2">
      <c r="A36" s="75"/>
      <c r="B36" s="86"/>
    </row>
    <row r="37" spans="1:2">
      <c r="A37" s="75"/>
      <c r="B37" s="86"/>
    </row>
    <row r="38" spans="1:2">
      <c r="A38" s="75"/>
      <c r="B38" s="86"/>
    </row>
    <row r="39" spans="1:2">
      <c r="A39" s="75"/>
      <c r="B39" s="5"/>
    </row>
    <row r="40" spans="1:2">
      <c r="A40" s="75"/>
      <c r="B40" s="5"/>
    </row>
    <row r="41" spans="1:2">
      <c r="A41" s="75"/>
      <c r="B41" s="85"/>
    </row>
    <row r="42" spans="1:2">
      <c r="A42" s="75"/>
      <c r="B42" s="86"/>
    </row>
    <row r="43" spans="1:2">
      <c r="A43" s="75"/>
      <c r="B43" s="5"/>
    </row>
    <row r="44" spans="1:2">
      <c r="A44" s="75"/>
      <c r="B44" s="85"/>
    </row>
    <row r="45" spans="1:2">
      <c r="A45" s="75"/>
      <c r="B45" s="5"/>
    </row>
    <row r="46" spans="1:2">
      <c r="A46" s="75"/>
      <c r="B46" s="5"/>
    </row>
    <row r="47" spans="1:2">
      <c r="A47" s="75"/>
      <c r="B47" s="86"/>
    </row>
    <row r="48" spans="1:2">
      <c r="A48" s="75"/>
      <c r="B48" s="86"/>
    </row>
    <row r="49" spans="1:2">
      <c r="A49" s="75"/>
      <c r="B49" s="86"/>
    </row>
    <row r="50" spans="1:2">
      <c r="A50" s="75"/>
      <c r="B50" s="86"/>
    </row>
    <row r="51" spans="1:2">
      <c r="A51" s="75"/>
      <c r="B51" s="86"/>
    </row>
    <row r="52" spans="1:2">
      <c r="A52" s="75"/>
      <c r="B52" s="86"/>
    </row>
    <row r="53" spans="1:2">
      <c r="A53" s="75"/>
      <c r="B53" s="86"/>
    </row>
    <row r="54" spans="1:2">
      <c r="A54" s="75"/>
      <c r="B54" s="86"/>
    </row>
    <row r="55" spans="1:2">
      <c r="A55" s="75"/>
      <c r="B55" s="86"/>
    </row>
    <row r="56" spans="1:2">
      <c r="A56" s="5"/>
      <c r="B56" s="86"/>
    </row>
    <row r="57" spans="1:2">
      <c r="A57" s="5"/>
      <c r="B57" s="86"/>
    </row>
    <row r="58" spans="1:2">
      <c r="A58" s="5"/>
      <c r="B58" s="86"/>
    </row>
    <row r="59" spans="1:2">
      <c r="A59" s="5"/>
      <c r="B59" s="86"/>
    </row>
    <row r="60" spans="1:2">
      <c r="A60" s="5"/>
      <c r="B60" s="86"/>
    </row>
    <row r="61" spans="1:2">
      <c r="A61" s="5"/>
      <c r="B61" s="86"/>
    </row>
    <row r="62" spans="1:2">
      <c r="A62" s="5"/>
      <c r="B62" s="86"/>
    </row>
    <row r="63" spans="1:2">
      <c r="A63" s="5"/>
      <c r="B63" s="5"/>
    </row>
    <row r="64" spans="1:2">
      <c r="A64" s="5"/>
      <c r="B64" s="5"/>
    </row>
    <row r="65" spans="1:2">
      <c r="A65" s="5"/>
      <c r="B65" s="5"/>
    </row>
    <row r="66" spans="1:2">
      <c r="A66" s="5"/>
      <c r="B66" s="5"/>
    </row>
    <row r="67" spans="1:2">
      <c r="A67" s="5"/>
      <c r="B67" s="5"/>
    </row>
    <row r="68" spans="1:2">
      <c r="A68" s="5"/>
      <c r="B68" s="5"/>
    </row>
    <row r="69" spans="1:2">
      <c r="A69" s="5"/>
      <c r="B69" s="5"/>
    </row>
    <row r="70" spans="1:2">
      <c r="A70" s="5"/>
      <c r="B70" s="5"/>
    </row>
    <row r="71" spans="1:2">
      <c r="A71" s="5"/>
      <c r="B71" s="5"/>
    </row>
    <row r="72" spans="1:2">
      <c r="A72" s="5"/>
      <c r="B72" s="5"/>
    </row>
    <row r="73" spans="1:2">
      <c r="A73" s="5"/>
      <c r="B73" s="5"/>
    </row>
    <row r="74" spans="1:2">
      <c r="A74" s="5"/>
      <c r="B74" s="5"/>
    </row>
    <row r="75" spans="1:2">
      <c r="A75" s="5"/>
      <c r="B75" s="5"/>
    </row>
    <row r="76" spans="1:2">
      <c r="A76" s="5"/>
      <c r="B76" s="5"/>
    </row>
    <row r="77" spans="1:2">
      <c r="A77" s="5"/>
      <c r="B77" s="5"/>
    </row>
  </sheetData>
  <sortState ref="A41:B53">
    <sortCondition ref="A41:A53"/>
  </sortState>
  <pageMargins left="0.7" right="0.7" top="0.75" bottom="0.75" header="0.3" footer="0.3"/>
  <pageSetup scale="83" fitToHeight="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39997558519241921"/>
    <pageSetUpPr fitToPage="1"/>
  </sheetPr>
  <dimension ref="A1:R51"/>
  <sheetViews>
    <sheetView topLeftCell="A10" workbookViewId="0">
      <selection activeCell="P38" sqref="P38"/>
    </sheetView>
  </sheetViews>
  <sheetFormatPr defaultColWidth="9.109375" defaultRowHeight="13.2"/>
  <cols>
    <col min="1" max="1" width="13.109375" style="92" customWidth="1"/>
    <col min="2" max="2" width="3.44140625" style="92" customWidth="1"/>
    <col min="3" max="3" width="3.6640625" style="92" customWidth="1"/>
    <col min="4" max="4" width="8.44140625" style="92" customWidth="1"/>
    <col min="5" max="6" width="9.109375" style="92"/>
    <col min="7" max="7" width="10.33203125" style="92" customWidth="1"/>
    <col min="8" max="8" width="2.109375" style="92" customWidth="1"/>
    <col min="9" max="9" width="14.5546875" style="92" customWidth="1"/>
    <col min="10" max="10" width="11.44140625" style="92" bestFit="1" customWidth="1"/>
    <col min="11" max="11" width="6.5546875" style="92" customWidth="1"/>
    <col min="12" max="12" width="10.44140625" style="92" customWidth="1"/>
    <col min="13" max="16384" width="9.109375" style="92"/>
  </cols>
  <sheetData>
    <row r="1" spans="1:18">
      <c r="A1" s="264"/>
      <c r="B1" s="265"/>
      <c r="C1" s="265"/>
      <c r="D1" s="265"/>
      <c r="E1" s="265"/>
      <c r="F1" s="265"/>
      <c r="G1" s="265"/>
      <c r="H1" s="265"/>
      <c r="I1" s="265"/>
      <c r="J1" s="265"/>
      <c r="K1" s="265"/>
      <c r="L1" s="266"/>
    </row>
    <row r="2" spans="1:18" ht="17.399999999999999">
      <c r="A2" s="354" t="s">
        <v>988</v>
      </c>
      <c r="B2" s="355"/>
      <c r="C2" s="355"/>
      <c r="D2" s="355"/>
      <c r="E2" s="355"/>
      <c r="F2" s="355"/>
      <c r="G2" s="355"/>
      <c r="H2" s="355"/>
      <c r="I2" s="355"/>
      <c r="J2" s="355"/>
      <c r="K2" s="355"/>
      <c r="L2" s="356"/>
    </row>
    <row r="3" spans="1:18" ht="17.399999999999999">
      <c r="A3" s="354" t="s">
        <v>989</v>
      </c>
      <c r="B3" s="355"/>
      <c r="C3" s="355"/>
      <c r="D3" s="355"/>
      <c r="E3" s="355"/>
      <c r="F3" s="355"/>
      <c r="G3" s="355"/>
      <c r="H3" s="355"/>
      <c r="I3" s="355"/>
      <c r="J3" s="355"/>
      <c r="K3" s="355"/>
      <c r="L3" s="356"/>
    </row>
    <row r="4" spans="1:18">
      <c r="A4" s="267"/>
      <c r="B4" s="253"/>
      <c r="C4" s="253"/>
      <c r="D4" s="253"/>
      <c r="E4" s="253"/>
      <c r="F4" s="253"/>
      <c r="G4" s="253"/>
      <c r="H4" s="253"/>
      <c r="I4" s="253"/>
      <c r="J4" s="253"/>
      <c r="K4" s="253"/>
      <c r="L4" s="268"/>
    </row>
    <row r="5" spans="1:18" ht="15.6">
      <c r="A5" s="357" t="s">
        <v>990</v>
      </c>
      <c r="B5" s="358"/>
      <c r="C5" s="358"/>
      <c r="D5" s="358"/>
      <c r="E5" s="358"/>
      <c r="F5" s="358"/>
      <c r="G5" s="358"/>
      <c r="H5" s="358"/>
      <c r="I5" s="358"/>
      <c r="J5" s="358"/>
      <c r="K5" s="358"/>
      <c r="L5" s="359"/>
    </row>
    <row r="6" spans="1:18" ht="15">
      <c r="A6" s="269" t="s">
        <v>991</v>
      </c>
      <c r="B6" s="252"/>
      <c r="C6" s="252"/>
      <c r="D6" s="252"/>
      <c r="E6" s="252"/>
      <c r="F6" s="252"/>
      <c r="G6" s="252"/>
      <c r="H6" s="252"/>
      <c r="I6" s="252"/>
      <c r="J6" s="252"/>
      <c r="K6" s="252"/>
      <c r="L6" s="270"/>
    </row>
    <row r="7" spans="1:18" ht="15">
      <c r="A7" s="269" t="s">
        <v>992</v>
      </c>
      <c r="B7" s="252"/>
      <c r="C7" s="252"/>
      <c r="D7" s="253"/>
      <c r="E7" s="253"/>
      <c r="F7" s="253"/>
      <c r="G7" s="253"/>
      <c r="H7" s="253"/>
      <c r="I7" s="253"/>
      <c r="J7" s="253"/>
      <c r="K7" s="253"/>
      <c r="L7" s="268"/>
    </row>
    <row r="8" spans="1:18" ht="15">
      <c r="A8" s="269" t="s">
        <v>993</v>
      </c>
      <c r="B8" s="252"/>
      <c r="C8" s="252"/>
      <c r="D8" s="253"/>
      <c r="E8" s="253"/>
      <c r="F8" s="253"/>
      <c r="G8" s="253"/>
      <c r="H8" s="253"/>
      <c r="I8" s="253"/>
      <c r="J8" s="253"/>
      <c r="K8" s="253"/>
      <c r="L8" s="268"/>
    </row>
    <row r="9" spans="1:18">
      <c r="A9" s="267"/>
      <c r="B9" s="253"/>
      <c r="C9" s="253"/>
      <c r="D9" s="253"/>
      <c r="E9" s="253"/>
      <c r="F9" s="253"/>
      <c r="G9" s="253"/>
      <c r="H9" s="253"/>
      <c r="I9" s="253"/>
      <c r="J9" s="253"/>
      <c r="K9" s="253"/>
      <c r="L9" s="268"/>
    </row>
    <row r="10" spans="1:18" ht="15.6">
      <c r="A10" s="360" t="s">
        <v>994</v>
      </c>
      <c r="B10" s="361"/>
      <c r="C10" s="361"/>
      <c r="D10" s="361"/>
      <c r="E10" s="361"/>
      <c r="F10" s="361"/>
      <c r="G10" s="361"/>
      <c r="H10" s="361"/>
      <c r="I10" s="361"/>
      <c r="J10" s="361"/>
      <c r="K10" s="361"/>
      <c r="L10" s="362"/>
    </row>
    <row r="11" spans="1:18">
      <c r="A11" s="267"/>
      <c r="B11" s="253"/>
      <c r="C11" s="253"/>
      <c r="D11" s="253"/>
      <c r="E11" s="253"/>
      <c r="F11" s="253"/>
      <c r="G11" s="253"/>
      <c r="H11" s="253"/>
      <c r="I11" s="253"/>
      <c r="J11" s="253"/>
      <c r="K11" s="253"/>
      <c r="L11" s="268"/>
    </row>
    <row r="12" spans="1:18" ht="15.6">
      <c r="A12" s="271" t="s">
        <v>995</v>
      </c>
      <c r="B12" s="272" t="str">
        <f>'180B IIIB'!B2</f>
        <v>BUDGET</v>
      </c>
      <c r="C12" s="253"/>
      <c r="D12" s="273"/>
      <c r="E12" s="273"/>
      <c r="F12" s="274"/>
      <c r="G12" s="275" t="s">
        <v>996</v>
      </c>
      <c r="H12" s="275"/>
      <c r="I12" s="363" t="str">
        <f>'180B IIIB'!A2</f>
        <v>Dane</v>
      </c>
      <c r="J12" s="363"/>
      <c r="K12" s="363"/>
      <c r="L12" s="364"/>
    </row>
    <row r="13" spans="1:18">
      <c r="A13" s="276"/>
      <c r="B13" s="274"/>
      <c r="C13" s="273"/>
      <c r="D13" s="274"/>
      <c r="E13" s="274"/>
      <c r="F13" s="274"/>
      <c r="G13" s="274"/>
      <c r="H13" s="274"/>
      <c r="I13" s="274"/>
      <c r="J13" s="274"/>
      <c r="K13" s="274"/>
      <c r="L13" s="277"/>
    </row>
    <row r="14" spans="1:18" ht="16.2" thickBot="1">
      <c r="A14" s="278"/>
      <c r="B14" s="274"/>
      <c r="C14" s="254" t="str">
        <f>IF(I14&gt;0,"x","")</f>
        <v/>
      </c>
      <c r="D14" s="348" t="s">
        <v>997</v>
      </c>
      <c r="E14" s="349"/>
      <c r="F14" s="349"/>
      <c r="G14" s="279" t="s">
        <v>998</v>
      </c>
      <c r="H14" s="280" t="s">
        <v>999</v>
      </c>
      <c r="I14" s="255">
        <f>'180B IIIC1'!B68</f>
        <v>0</v>
      </c>
      <c r="J14" s="350" t="s">
        <v>1000</v>
      </c>
      <c r="K14" s="351"/>
      <c r="L14" s="281">
        <f ca="1">I14/'180B IIIC1'!E2</f>
        <v>0</v>
      </c>
    </row>
    <row r="15" spans="1:18">
      <c r="A15" s="276"/>
      <c r="B15" s="274"/>
      <c r="C15" s="273"/>
      <c r="D15" s="274"/>
      <c r="E15" s="274"/>
      <c r="F15" s="274"/>
      <c r="G15" s="274"/>
      <c r="H15" s="274"/>
      <c r="I15" s="274"/>
      <c r="J15" s="274"/>
      <c r="K15" s="274"/>
      <c r="L15" s="277"/>
      <c r="R15" s="251"/>
    </row>
    <row r="16" spans="1:18" ht="16.2" thickBot="1">
      <c r="A16" s="278"/>
      <c r="B16" s="274"/>
      <c r="C16" s="254" t="str">
        <f>IF(I16&gt;0,"x","")</f>
        <v/>
      </c>
      <c r="D16" s="348" t="s">
        <v>1001</v>
      </c>
      <c r="E16" s="349"/>
      <c r="F16" s="349"/>
      <c r="G16" s="279" t="s">
        <v>998</v>
      </c>
      <c r="H16" s="280" t="s">
        <v>999</v>
      </c>
      <c r="I16" s="255">
        <f>'180B IIIC2'!B70</f>
        <v>0</v>
      </c>
      <c r="J16" s="350" t="s">
        <v>1000</v>
      </c>
      <c r="K16" s="351"/>
      <c r="L16" s="281">
        <f ca="1">I16/'180B IIIC2'!E2</f>
        <v>0</v>
      </c>
    </row>
    <row r="17" spans="1:15">
      <c r="A17" s="276"/>
      <c r="B17" s="274"/>
      <c r="C17" s="273"/>
      <c r="D17" s="274"/>
      <c r="E17" s="274"/>
      <c r="F17" s="274"/>
      <c r="G17" s="274"/>
      <c r="H17" s="274"/>
      <c r="I17" s="274"/>
      <c r="J17" s="274"/>
      <c r="K17" s="274"/>
      <c r="L17" s="277"/>
    </row>
    <row r="18" spans="1:15" ht="16.2" thickBot="1">
      <c r="A18" s="278"/>
      <c r="B18" s="274"/>
      <c r="C18" s="254" t="str">
        <f>IF(I18&gt;0,"x","")</f>
        <v/>
      </c>
      <c r="D18" s="348" t="s">
        <v>1002</v>
      </c>
      <c r="E18" s="349"/>
      <c r="F18" s="349"/>
      <c r="G18" s="279" t="s">
        <v>998</v>
      </c>
      <c r="H18" s="280" t="s">
        <v>999</v>
      </c>
      <c r="I18" s="255">
        <f>'180B IIIC1'!B66</f>
        <v>0</v>
      </c>
      <c r="J18" s="350" t="s">
        <v>1000</v>
      </c>
      <c r="K18" s="351"/>
      <c r="L18" s="281">
        <f ca="1">I18/'180B IIIC1'!E2</f>
        <v>0</v>
      </c>
    </row>
    <row r="19" spans="1:15">
      <c r="A19" s="276"/>
      <c r="B19" s="274"/>
      <c r="C19" s="273"/>
      <c r="D19" s="274"/>
      <c r="E19" s="274"/>
      <c r="F19" s="274"/>
      <c r="G19" s="274"/>
      <c r="H19" s="274"/>
      <c r="I19" s="274"/>
      <c r="J19" s="274"/>
      <c r="K19" s="274"/>
      <c r="L19" s="282"/>
    </row>
    <row r="20" spans="1:15" ht="16.2" thickBot="1">
      <c r="A20" s="278"/>
      <c r="B20" s="274"/>
      <c r="C20" s="254" t="str">
        <f>IF(I20&gt;0,"x","")</f>
        <v/>
      </c>
      <c r="D20" s="348" t="s">
        <v>1003</v>
      </c>
      <c r="E20" s="349"/>
      <c r="F20" s="349"/>
      <c r="G20" s="279" t="s">
        <v>998</v>
      </c>
      <c r="H20" s="280" t="s">
        <v>999</v>
      </c>
      <c r="I20" s="255">
        <f>'180B IIIC2'!B66</f>
        <v>0</v>
      </c>
      <c r="J20" s="350" t="s">
        <v>1000</v>
      </c>
      <c r="K20" s="351"/>
      <c r="L20" s="281">
        <f ca="1">I20/'180B IIIC2'!E2</f>
        <v>0</v>
      </c>
    </row>
    <row r="21" spans="1:15">
      <c r="A21" s="276"/>
      <c r="B21" s="274"/>
      <c r="C21" s="273"/>
      <c r="D21" s="274"/>
      <c r="E21" s="274"/>
      <c r="F21" s="274"/>
      <c r="G21" s="274"/>
      <c r="H21" s="274"/>
      <c r="I21" s="274"/>
      <c r="J21" s="274"/>
      <c r="K21" s="274"/>
      <c r="L21" s="277"/>
    </row>
    <row r="22" spans="1:15" ht="16.2" thickBot="1">
      <c r="A22" s="283" t="s">
        <v>1004</v>
      </c>
      <c r="B22" s="257"/>
      <c r="C22" s="257"/>
      <c r="D22" s="257"/>
      <c r="E22" s="257"/>
      <c r="F22" s="256"/>
      <c r="G22" s="256"/>
      <c r="H22" s="256"/>
      <c r="I22" s="256"/>
      <c r="J22" s="256"/>
      <c r="K22" s="256"/>
      <c r="L22" s="284"/>
      <c r="O22" s="251"/>
    </row>
    <row r="23" spans="1:15" ht="15.6" thickBot="1">
      <c r="A23" s="340"/>
      <c r="B23" s="341"/>
      <c r="C23" s="341"/>
      <c r="D23" s="341"/>
      <c r="E23" s="341"/>
      <c r="F23" s="341"/>
      <c r="G23" s="341"/>
      <c r="H23" s="341"/>
      <c r="I23" s="341"/>
      <c r="J23" s="341"/>
      <c r="K23" s="341"/>
      <c r="L23" s="342"/>
    </row>
    <row r="24" spans="1:15">
      <c r="A24" s="285"/>
      <c r="B24" s="258"/>
      <c r="C24" s="258"/>
      <c r="D24" s="258"/>
      <c r="E24" s="258"/>
      <c r="F24" s="258"/>
      <c r="G24" s="258"/>
      <c r="H24" s="258"/>
      <c r="I24" s="258"/>
      <c r="J24" s="258"/>
      <c r="K24" s="258"/>
      <c r="L24" s="286"/>
    </row>
    <row r="25" spans="1:15" ht="15.6">
      <c r="A25" s="352" t="s">
        <v>1005</v>
      </c>
      <c r="B25" s="353"/>
      <c r="C25" s="353"/>
      <c r="D25" s="353"/>
      <c r="E25" s="353"/>
      <c r="F25" s="353"/>
      <c r="G25" s="353"/>
      <c r="H25" s="353"/>
      <c r="I25" s="353"/>
      <c r="J25" s="258"/>
      <c r="K25" s="258"/>
      <c r="L25" s="286"/>
    </row>
    <row r="26" spans="1:15" ht="15.6" thickBot="1">
      <c r="A26" s="340"/>
      <c r="B26" s="341"/>
      <c r="C26" s="341"/>
      <c r="D26" s="341"/>
      <c r="E26" s="341"/>
      <c r="F26" s="341"/>
      <c r="G26" s="341"/>
      <c r="H26" s="341"/>
      <c r="I26" s="341"/>
      <c r="J26" s="341"/>
      <c r="K26" s="341"/>
      <c r="L26" s="342"/>
    </row>
    <row r="27" spans="1:15" ht="15.6" thickBot="1">
      <c r="A27" s="332"/>
      <c r="B27" s="333"/>
      <c r="C27" s="333"/>
      <c r="D27" s="333"/>
      <c r="E27" s="333"/>
      <c r="F27" s="333"/>
      <c r="G27" s="333"/>
      <c r="H27" s="333"/>
      <c r="I27" s="333"/>
      <c r="J27" s="333"/>
      <c r="K27" s="333"/>
      <c r="L27" s="334"/>
    </row>
    <row r="28" spans="1:15" ht="15.6" thickBot="1">
      <c r="A28" s="332"/>
      <c r="B28" s="333"/>
      <c r="C28" s="333"/>
      <c r="D28" s="333"/>
      <c r="E28" s="333"/>
      <c r="F28" s="333"/>
      <c r="G28" s="333"/>
      <c r="H28" s="333"/>
      <c r="I28" s="333"/>
      <c r="J28" s="333"/>
      <c r="K28" s="333"/>
      <c r="L28" s="334"/>
    </row>
    <row r="29" spans="1:15">
      <c r="A29" s="285"/>
      <c r="B29" s="258"/>
      <c r="C29" s="258"/>
      <c r="D29" s="258"/>
      <c r="E29" s="258"/>
      <c r="F29" s="258"/>
      <c r="G29" s="258"/>
      <c r="H29" s="258"/>
      <c r="I29" s="258"/>
      <c r="J29" s="258"/>
      <c r="K29" s="258"/>
      <c r="L29" s="286"/>
    </row>
    <row r="30" spans="1:15" ht="15.6">
      <c r="A30" s="283" t="s">
        <v>1006</v>
      </c>
      <c r="B30" s="257"/>
      <c r="C30" s="257"/>
      <c r="D30" s="257"/>
      <c r="E30" s="257"/>
      <c r="F30" s="257"/>
      <c r="G30" s="257"/>
      <c r="H30" s="257"/>
      <c r="I30" s="257"/>
      <c r="J30" s="257"/>
      <c r="K30" s="257"/>
      <c r="L30" s="286"/>
    </row>
    <row r="31" spans="1:15" ht="16.2" thickBot="1">
      <c r="A31" s="283" t="s">
        <v>1007</v>
      </c>
      <c r="B31" s="257"/>
      <c r="C31" s="257"/>
      <c r="D31" s="257"/>
      <c r="E31" s="257"/>
      <c r="F31" s="257"/>
      <c r="G31" s="256"/>
      <c r="H31" s="257"/>
      <c r="I31" s="259" t="s">
        <v>1008</v>
      </c>
      <c r="J31" s="260"/>
      <c r="K31" s="256"/>
      <c r="L31" s="284"/>
    </row>
    <row r="32" spans="1:15">
      <c r="A32" s="285"/>
      <c r="B32" s="258"/>
      <c r="C32" s="258"/>
      <c r="D32" s="258"/>
      <c r="E32" s="258"/>
      <c r="F32" s="258"/>
      <c r="G32" s="258"/>
      <c r="H32" s="258"/>
      <c r="I32" s="258"/>
      <c r="J32" s="258"/>
      <c r="K32" s="258"/>
      <c r="L32" s="286"/>
    </row>
    <row r="33" spans="1:12" ht="13.8">
      <c r="A33" s="343" t="s">
        <v>1009</v>
      </c>
      <c r="B33" s="344"/>
      <c r="C33" s="344"/>
      <c r="D33" s="344"/>
      <c r="E33" s="344"/>
      <c r="F33" s="344"/>
      <c r="G33" s="344"/>
      <c r="H33" s="344"/>
      <c r="I33" s="344"/>
      <c r="J33" s="344"/>
      <c r="K33" s="344"/>
      <c r="L33" s="345"/>
    </row>
    <row r="34" spans="1:12">
      <c r="A34" s="285"/>
      <c r="B34" s="258"/>
      <c r="C34" s="258"/>
      <c r="D34" s="258"/>
      <c r="E34" s="258"/>
      <c r="F34" s="258"/>
      <c r="G34" s="258"/>
      <c r="H34" s="258"/>
      <c r="I34" s="258"/>
      <c r="J34" s="258"/>
      <c r="K34" s="258"/>
      <c r="L34" s="286"/>
    </row>
    <row r="35" spans="1:12">
      <c r="A35" s="287" t="s">
        <v>1010</v>
      </c>
      <c r="B35" s="261"/>
      <c r="C35" s="261"/>
      <c r="D35" s="346"/>
      <c r="E35" s="346"/>
      <c r="F35" s="346"/>
      <c r="G35" s="262"/>
      <c r="H35" s="261"/>
      <c r="I35" s="347"/>
      <c r="J35" s="347"/>
      <c r="K35" s="347"/>
      <c r="L35" s="288"/>
    </row>
    <row r="36" spans="1:12">
      <c r="A36" s="285"/>
      <c r="B36" s="258"/>
      <c r="C36" s="258"/>
      <c r="D36" s="258"/>
      <c r="E36" s="258"/>
      <c r="F36" s="258"/>
      <c r="G36" s="258"/>
      <c r="H36" s="258"/>
      <c r="I36" s="258"/>
      <c r="J36" s="258"/>
      <c r="K36" s="258"/>
      <c r="L36" s="286"/>
    </row>
    <row r="37" spans="1:12">
      <c r="A37" s="287" t="s">
        <v>1011</v>
      </c>
      <c r="B37" s="261"/>
      <c r="C37" s="258"/>
      <c r="D37" s="346"/>
      <c r="E37" s="346"/>
      <c r="F37" s="346"/>
      <c r="G37" s="262" t="s">
        <v>1012</v>
      </c>
      <c r="H37" s="258"/>
      <c r="I37" s="347"/>
      <c r="J37" s="347"/>
      <c r="K37" s="347"/>
      <c r="L37" s="286"/>
    </row>
    <row r="38" spans="1:12">
      <c r="A38" s="285"/>
      <c r="B38" s="258"/>
      <c r="C38" s="258"/>
      <c r="D38" s="258"/>
      <c r="E38" s="258"/>
      <c r="F38" s="258"/>
      <c r="G38" s="258"/>
      <c r="H38" s="258"/>
      <c r="I38" s="258"/>
      <c r="J38" s="258"/>
      <c r="K38" s="258"/>
      <c r="L38" s="286"/>
    </row>
    <row r="39" spans="1:12" ht="13.8">
      <c r="A39" s="338" t="s">
        <v>1013</v>
      </c>
      <c r="B39" s="339"/>
      <c r="C39" s="339"/>
      <c r="D39" s="339"/>
      <c r="E39" s="258"/>
      <c r="F39" s="258"/>
      <c r="G39" s="258"/>
      <c r="H39" s="258"/>
      <c r="I39" s="258"/>
      <c r="J39" s="258"/>
      <c r="K39" s="258"/>
      <c r="L39" s="286"/>
    </row>
    <row r="40" spans="1:12" ht="15.6" thickBot="1">
      <c r="A40" s="340"/>
      <c r="B40" s="341"/>
      <c r="C40" s="341"/>
      <c r="D40" s="341"/>
      <c r="E40" s="341"/>
      <c r="F40" s="341"/>
      <c r="G40" s="341"/>
      <c r="H40" s="341"/>
      <c r="I40" s="341"/>
      <c r="J40" s="341"/>
      <c r="K40" s="341"/>
      <c r="L40" s="342"/>
    </row>
    <row r="41" spans="1:12" ht="15.6" thickBot="1">
      <c r="A41" s="332"/>
      <c r="B41" s="333"/>
      <c r="C41" s="333"/>
      <c r="D41" s="333"/>
      <c r="E41" s="333"/>
      <c r="F41" s="333"/>
      <c r="G41" s="333"/>
      <c r="H41" s="333"/>
      <c r="I41" s="333"/>
      <c r="J41" s="333"/>
      <c r="K41" s="333"/>
      <c r="L41" s="334"/>
    </row>
    <row r="42" spans="1:12" ht="15.6" thickBot="1">
      <c r="A42" s="332"/>
      <c r="B42" s="333"/>
      <c r="C42" s="333"/>
      <c r="D42" s="333"/>
      <c r="E42" s="333"/>
      <c r="F42" s="333"/>
      <c r="G42" s="333"/>
      <c r="H42" s="333"/>
      <c r="I42" s="333"/>
      <c r="J42" s="333"/>
      <c r="K42" s="333"/>
      <c r="L42" s="334"/>
    </row>
    <row r="43" spans="1:12" ht="13.8">
      <c r="A43" s="338" t="s">
        <v>1014</v>
      </c>
      <c r="B43" s="339"/>
      <c r="C43" s="339"/>
      <c r="D43" s="339"/>
      <c r="E43" s="258"/>
      <c r="F43" s="258"/>
      <c r="G43" s="258"/>
      <c r="H43" s="258"/>
      <c r="I43" s="258"/>
      <c r="J43" s="258"/>
      <c r="K43" s="258"/>
      <c r="L43" s="286"/>
    </row>
    <row r="44" spans="1:12" ht="15.6" thickBot="1">
      <c r="A44" s="340"/>
      <c r="B44" s="341"/>
      <c r="C44" s="341"/>
      <c r="D44" s="341"/>
      <c r="E44" s="341"/>
      <c r="F44" s="341"/>
      <c r="G44" s="341"/>
      <c r="H44" s="341"/>
      <c r="I44" s="341"/>
      <c r="J44" s="341"/>
      <c r="K44" s="341"/>
      <c r="L44" s="342"/>
    </row>
    <row r="45" spans="1:12" ht="15.6" thickBot="1">
      <c r="A45" s="332"/>
      <c r="B45" s="333"/>
      <c r="C45" s="333"/>
      <c r="D45" s="333"/>
      <c r="E45" s="333"/>
      <c r="F45" s="333"/>
      <c r="G45" s="333"/>
      <c r="H45" s="333"/>
      <c r="I45" s="333"/>
      <c r="J45" s="333"/>
      <c r="K45" s="333"/>
      <c r="L45" s="334"/>
    </row>
    <row r="46" spans="1:12" ht="15.6" thickBot="1">
      <c r="A46" s="332"/>
      <c r="B46" s="333"/>
      <c r="C46" s="333"/>
      <c r="D46" s="333"/>
      <c r="E46" s="333"/>
      <c r="F46" s="333"/>
      <c r="G46" s="333"/>
      <c r="H46" s="333"/>
      <c r="I46" s="333"/>
      <c r="J46" s="333"/>
      <c r="K46" s="333"/>
      <c r="L46" s="334"/>
    </row>
    <row r="47" spans="1:12">
      <c r="A47" s="335"/>
      <c r="B47" s="336"/>
      <c r="C47" s="336"/>
      <c r="D47" s="336"/>
      <c r="E47" s="336"/>
      <c r="F47" s="336"/>
      <c r="G47" s="336"/>
      <c r="H47" s="336"/>
      <c r="I47" s="336"/>
      <c r="J47" s="336"/>
      <c r="K47" s="336"/>
      <c r="L47" s="337"/>
    </row>
    <row r="48" spans="1:12">
      <c r="A48" s="285"/>
      <c r="B48" s="263"/>
      <c r="C48" s="258"/>
      <c r="D48" s="261" t="s">
        <v>1015</v>
      </c>
      <c r="E48" s="258"/>
      <c r="F48" s="258"/>
      <c r="G48" s="258"/>
      <c r="H48" s="258"/>
      <c r="I48" s="258"/>
      <c r="J48" s="258"/>
      <c r="K48" s="258"/>
      <c r="L48" s="286"/>
    </row>
    <row r="49" spans="1:12">
      <c r="A49" s="285"/>
      <c r="B49" s="258"/>
      <c r="C49" s="258"/>
      <c r="D49" s="258"/>
      <c r="E49" s="258"/>
      <c r="F49" s="258"/>
      <c r="G49" s="258"/>
      <c r="H49" s="258"/>
      <c r="I49" s="258"/>
      <c r="J49" s="258"/>
      <c r="K49" s="258"/>
      <c r="L49" s="286"/>
    </row>
    <row r="50" spans="1:12">
      <c r="A50" s="285"/>
      <c r="B50" s="263"/>
      <c r="C50" s="258"/>
      <c r="D50" s="261" t="s">
        <v>1016</v>
      </c>
      <c r="E50" s="258"/>
      <c r="F50" s="258"/>
      <c r="G50" s="258"/>
      <c r="H50" s="258"/>
      <c r="I50" s="258"/>
      <c r="J50" s="258"/>
      <c r="K50" s="258"/>
      <c r="L50" s="286"/>
    </row>
    <row r="51" spans="1:12" ht="13.8" thickBot="1">
      <c r="A51" s="289"/>
      <c r="B51" s="290"/>
      <c r="C51" s="290"/>
      <c r="D51" s="290"/>
      <c r="E51" s="290"/>
      <c r="F51" s="290"/>
      <c r="G51" s="290"/>
      <c r="H51" s="290"/>
      <c r="I51" s="290"/>
      <c r="J51" s="290"/>
      <c r="K51" s="290"/>
      <c r="L51" s="291"/>
    </row>
  </sheetData>
  <mergeCells count="32">
    <mergeCell ref="A2:L2"/>
    <mergeCell ref="A3:L3"/>
    <mergeCell ref="A5:L5"/>
    <mergeCell ref="A10:L10"/>
    <mergeCell ref="I12:L12"/>
    <mergeCell ref="A27:L27"/>
    <mergeCell ref="D14:F14"/>
    <mergeCell ref="J14:K14"/>
    <mergeCell ref="D16:F16"/>
    <mergeCell ref="J16:K16"/>
    <mergeCell ref="D18:F18"/>
    <mergeCell ref="J18:K18"/>
    <mergeCell ref="D20:F20"/>
    <mergeCell ref="J20:K20"/>
    <mergeCell ref="A23:L23"/>
    <mergeCell ref="A25:I25"/>
    <mergeCell ref="A26:L26"/>
    <mergeCell ref="A28:L28"/>
    <mergeCell ref="A33:L33"/>
    <mergeCell ref="D35:F35"/>
    <mergeCell ref="I35:K35"/>
    <mergeCell ref="D37:F37"/>
    <mergeCell ref="I37:K37"/>
    <mergeCell ref="A45:L45"/>
    <mergeCell ref="A46:L46"/>
    <mergeCell ref="A47:L47"/>
    <mergeCell ref="A39:D39"/>
    <mergeCell ref="A40:L40"/>
    <mergeCell ref="A41:L41"/>
    <mergeCell ref="A42:L42"/>
    <mergeCell ref="A43:D43"/>
    <mergeCell ref="A44:L44"/>
  </mergeCells>
  <pageMargins left="0.7" right="0.7" top="0.75" bottom="0.75" header="0.3" footer="0.3"/>
  <pageSetup scale="9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8" tint="0.39997558519241921"/>
  </sheetPr>
  <dimension ref="A1:P93"/>
  <sheetViews>
    <sheetView tabSelected="1" topLeftCell="A10" zoomScale="115" zoomScaleNormal="115" workbookViewId="0">
      <selection activeCell="N13" sqref="N13"/>
    </sheetView>
  </sheetViews>
  <sheetFormatPr defaultColWidth="8.88671875" defaultRowHeight="13.2"/>
  <cols>
    <col min="1" max="1" width="30.6640625" style="2" customWidth="1"/>
    <col min="2" max="2" width="15.6640625" style="2" customWidth="1"/>
    <col min="3" max="3" width="15.6640625" style="2" hidden="1" customWidth="1"/>
    <col min="4" max="5" width="15.6640625" style="2" customWidth="1"/>
    <col min="6" max="7" width="15.6640625" style="2" hidden="1" customWidth="1"/>
    <col min="8" max="8" width="15.6640625" style="2" customWidth="1"/>
    <col min="9" max="9" width="15.6640625" style="2" hidden="1" customWidth="1"/>
    <col min="10" max="12" width="15.6640625" style="2" customWidth="1"/>
    <col min="13" max="14" width="25.6640625" style="2" customWidth="1"/>
    <col min="15" max="15" width="8.88671875" style="2"/>
    <col min="16" max="16" width="29.33203125" style="2" customWidth="1"/>
    <col min="17" max="16384" width="8.88671875" style="2"/>
  </cols>
  <sheetData>
    <row r="1" spans="1:16">
      <c r="A1" s="187" t="s">
        <v>916</v>
      </c>
      <c r="B1" s="188" t="str">
        <f ca="1">IF('Compliance Issues'!C2="x","Errors exist, see the Compliance Issues tab.","")</f>
        <v/>
      </c>
      <c r="C1" s="188"/>
      <c r="D1" s="229"/>
      <c r="E1" s="223"/>
      <c r="F1" s="223"/>
      <c r="G1" s="223"/>
      <c r="H1" s="223"/>
      <c r="I1" s="223"/>
      <c r="J1" s="223"/>
      <c r="K1" s="223"/>
      <c r="L1" s="223"/>
    </row>
    <row r="2" spans="1:16" ht="15.6">
      <c r="A2" s="226" t="s">
        <v>45</v>
      </c>
      <c r="B2" s="227" t="s">
        <v>4</v>
      </c>
      <c r="D2" s="228" t="str">
        <f>LOOKUP(B2,Date,'Addl Info'!B9:B9)</f>
        <v>2021 BUDGET</v>
      </c>
      <c r="E2" s="230">
        <f ca="1">IF(D2="Non-Submission Period",0,LOOKUP(A2,CAUTAU,Allocations!D4:D6))</f>
        <v>341639</v>
      </c>
      <c r="F2" s="223"/>
      <c r="G2" s="223"/>
      <c r="H2" s="223"/>
      <c r="I2" s="232"/>
      <c r="J2" s="233"/>
      <c r="K2" s="223"/>
      <c r="L2" s="223"/>
    </row>
    <row r="3" spans="1:16">
      <c r="A3" s="87"/>
      <c r="B3" s="87"/>
      <c r="D3" s="239" t="s">
        <v>917</v>
      </c>
      <c r="E3" s="231">
        <f ca="1">E2-B62</f>
        <v>0</v>
      </c>
      <c r="F3" s="87"/>
      <c r="G3" s="87"/>
      <c r="H3" s="87"/>
      <c r="I3" s="87"/>
      <c r="J3" s="87"/>
      <c r="K3" s="223"/>
      <c r="L3" s="223"/>
    </row>
    <row r="4" spans="1:16">
      <c r="A4" s="223"/>
      <c r="B4" s="87"/>
      <c r="C4" s="223"/>
      <c r="D4" s="223"/>
      <c r="E4" s="87"/>
      <c r="F4" s="87"/>
      <c r="G4" s="87"/>
      <c r="H4" s="87"/>
      <c r="I4" s="87"/>
      <c r="J4" s="87"/>
      <c r="K4" s="223"/>
      <c r="L4" s="223"/>
    </row>
    <row r="5" spans="1:16">
      <c r="A5" s="224"/>
      <c r="B5" s="89"/>
      <c r="C5" s="225"/>
      <c r="D5" s="225"/>
      <c r="E5" s="225"/>
      <c r="F5" s="225"/>
      <c r="G5" s="225"/>
      <c r="H5" s="89"/>
      <c r="I5" s="89"/>
      <c r="J5" s="89"/>
      <c r="K5" s="89"/>
      <c r="L5" s="225"/>
    </row>
    <row r="6" spans="1:16" ht="77.099999999999994" customHeight="1">
      <c r="A6" s="195" t="s">
        <v>918</v>
      </c>
      <c r="B6" s="195" t="s">
        <v>955</v>
      </c>
      <c r="C6" s="195" t="s">
        <v>987</v>
      </c>
      <c r="D6" s="195" t="s">
        <v>919</v>
      </c>
      <c r="E6" s="195" t="s">
        <v>920</v>
      </c>
      <c r="F6" s="195" t="s">
        <v>987</v>
      </c>
      <c r="G6" s="195" t="s">
        <v>987</v>
      </c>
      <c r="H6" s="195" t="s">
        <v>921</v>
      </c>
      <c r="I6" s="195" t="s">
        <v>987</v>
      </c>
      <c r="J6" s="195" t="s">
        <v>922</v>
      </c>
      <c r="K6" s="195" t="s">
        <v>923</v>
      </c>
      <c r="L6" s="195" t="s">
        <v>924</v>
      </c>
      <c r="M6" s="195" t="s">
        <v>966</v>
      </c>
      <c r="N6" s="195" t="s">
        <v>967</v>
      </c>
      <c r="P6" s="236" t="s">
        <v>970</v>
      </c>
    </row>
    <row r="7" spans="1:16" ht="26.1" customHeight="1">
      <c r="A7" s="90" t="s">
        <v>168</v>
      </c>
      <c r="B7" s="76"/>
      <c r="C7" s="327"/>
      <c r="D7" s="139"/>
      <c r="E7" s="139"/>
      <c r="F7" s="327"/>
      <c r="G7" s="327"/>
      <c r="H7" s="139"/>
      <c r="I7" s="327"/>
      <c r="J7" s="139"/>
      <c r="K7" s="139"/>
      <c r="L7" s="139"/>
      <c r="M7" s="140">
        <f t="shared" ref="M7:M38" si="0">B7+C7+D7+F7+G7+H7+I7+J7+K7+L7</f>
        <v>0</v>
      </c>
      <c r="N7" s="140">
        <f t="shared" ref="N7:N38" si="1">B7+C7+D7+E7+F7+G7+H7+I7+J7+K7+L7</f>
        <v>0</v>
      </c>
      <c r="O7" s="301" t="str">
        <f>IF(AND(N7&gt;0,B18=0),"x","")</f>
        <v/>
      </c>
    </row>
    <row r="8" spans="1:16" ht="26.1" customHeight="1">
      <c r="A8" s="90" t="s">
        <v>171</v>
      </c>
      <c r="B8" s="139"/>
      <c r="C8" s="327"/>
      <c r="D8" s="139"/>
      <c r="E8" s="139"/>
      <c r="F8" s="327"/>
      <c r="G8" s="327"/>
      <c r="H8" s="139"/>
      <c r="I8" s="327"/>
      <c r="J8" s="139"/>
      <c r="K8" s="139"/>
      <c r="L8" s="139"/>
      <c r="M8" s="140">
        <f t="shared" si="0"/>
        <v>0</v>
      </c>
      <c r="N8" s="140">
        <f t="shared" si="1"/>
        <v>0</v>
      </c>
      <c r="O8" s="301" t="str">
        <f t="shared" ref="O8:O61" si="2">IF(AND(N8&gt;0,B8=0),"x","")</f>
        <v/>
      </c>
      <c r="P8" s="237" t="s">
        <v>1089</v>
      </c>
    </row>
    <row r="9" spans="1:16" ht="26.1" customHeight="1">
      <c r="A9" s="90" t="s">
        <v>179</v>
      </c>
      <c r="B9" s="139"/>
      <c r="C9" s="327"/>
      <c r="D9" s="139"/>
      <c r="E9" s="139"/>
      <c r="F9" s="327"/>
      <c r="G9" s="327"/>
      <c r="H9" s="139"/>
      <c r="I9" s="327"/>
      <c r="J9" s="139"/>
      <c r="K9" s="139"/>
      <c r="L9" s="139"/>
      <c r="M9" s="140">
        <f t="shared" si="0"/>
        <v>0</v>
      </c>
      <c r="N9" s="140">
        <f t="shared" si="1"/>
        <v>0</v>
      </c>
      <c r="O9" s="301" t="str">
        <f t="shared" si="2"/>
        <v/>
      </c>
      <c r="P9" s="237" t="s">
        <v>1089</v>
      </c>
    </row>
    <row r="10" spans="1:16" ht="26.1" customHeight="1">
      <c r="A10" s="90" t="s">
        <v>187</v>
      </c>
      <c r="B10" s="139"/>
      <c r="C10" s="327"/>
      <c r="D10" s="139"/>
      <c r="E10" s="139"/>
      <c r="F10" s="327"/>
      <c r="G10" s="327"/>
      <c r="H10" s="139"/>
      <c r="I10" s="327"/>
      <c r="J10" s="139"/>
      <c r="K10" s="139"/>
      <c r="L10" s="139"/>
      <c r="M10" s="140">
        <f t="shared" si="0"/>
        <v>0</v>
      </c>
      <c r="N10" s="140">
        <f t="shared" si="1"/>
        <v>0</v>
      </c>
      <c r="O10" s="301" t="str">
        <f t="shared" si="2"/>
        <v/>
      </c>
      <c r="P10" s="237" t="s">
        <v>1089</v>
      </c>
    </row>
    <row r="11" spans="1:16" ht="26.1" customHeight="1">
      <c r="A11" s="137" t="s">
        <v>925</v>
      </c>
      <c r="B11" s="222"/>
      <c r="C11" s="222"/>
      <c r="D11" s="222"/>
      <c r="E11" s="222"/>
      <c r="F11" s="222"/>
      <c r="G11" s="222"/>
      <c r="H11" s="222"/>
      <c r="I11" s="222"/>
      <c r="J11" s="222"/>
      <c r="K11" s="222"/>
      <c r="L11" s="222"/>
      <c r="M11" s="140">
        <f t="shared" si="0"/>
        <v>0</v>
      </c>
      <c r="N11" s="140">
        <f t="shared" si="1"/>
        <v>0</v>
      </c>
      <c r="O11" s="301" t="str">
        <f t="shared" si="2"/>
        <v/>
      </c>
    </row>
    <row r="12" spans="1:16" ht="26.1" customHeight="1">
      <c r="A12" s="90" t="s">
        <v>218</v>
      </c>
      <c r="B12" s="139"/>
      <c r="C12" s="327"/>
      <c r="D12" s="139"/>
      <c r="E12" s="139"/>
      <c r="F12" s="327"/>
      <c r="G12" s="327"/>
      <c r="H12" s="139"/>
      <c r="I12" s="327"/>
      <c r="J12" s="139"/>
      <c r="K12" s="139"/>
      <c r="L12" s="139"/>
      <c r="M12" s="140">
        <f t="shared" si="0"/>
        <v>0</v>
      </c>
      <c r="N12" s="140">
        <f t="shared" si="1"/>
        <v>0</v>
      </c>
      <c r="O12" s="301" t="str">
        <f t="shared" si="2"/>
        <v/>
      </c>
    </row>
    <row r="13" spans="1:16" ht="26.1" customHeight="1">
      <c r="A13" s="90" t="s">
        <v>222</v>
      </c>
      <c r="B13" s="139"/>
      <c r="C13" s="327"/>
      <c r="D13" s="139"/>
      <c r="E13" s="139"/>
      <c r="F13" s="327"/>
      <c r="G13" s="327"/>
      <c r="H13" s="139"/>
      <c r="I13" s="327"/>
      <c r="J13" s="139"/>
      <c r="K13" s="139"/>
      <c r="L13" s="139"/>
      <c r="M13" s="140">
        <f t="shared" si="0"/>
        <v>0</v>
      </c>
      <c r="N13" s="140">
        <f t="shared" si="1"/>
        <v>0</v>
      </c>
      <c r="O13" s="301" t="str">
        <f t="shared" si="2"/>
        <v/>
      </c>
      <c r="P13" s="237"/>
    </row>
    <row r="14" spans="1:16" ht="26.1" customHeight="1">
      <c r="A14" s="137" t="s">
        <v>224</v>
      </c>
      <c r="B14" s="222"/>
      <c r="C14" s="222"/>
      <c r="D14" s="222"/>
      <c r="E14" s="222"/>
      <c r="F14" s="222"/>
      <c r="G14" s="222"/>
      <c r="H14" s="222"/>
      <c r="I14" s="222"/>
      <c r="J14" s="222"/>
      <c r="K14" s="222"/>
      <c r="L14" s="222"/>
      <c r="M14" s="140">
        <f t="shared" si="0"/>
        <v>0</v>
      </c>
      <c r="N14" s="140">
        <f t="shared" si="1"/>
        <v>0</v>
      </c>
      <c r="O14" s="301" t="str">
        <f t="shared" si="2"/>
        <v/>
      </c>
    </row>
    <row r="15" spans="1:16" ht="26.1" customHeight="1">
      <c r="A15" s="90" t="s">
        <v>926</v>
      </c>
      <c r="B15" s="139"/>
      <c r="C15" s="327"/>
      <c r="D15" s="139"/>
      <c r="E15" s="139"/>
      <c r="F15" s="327"/>
      <c r="G15" s="327"/>
      <c r="H15" s="139"/>
      <c r="I15" s="327"/>
      <c r="J15" s="139"/>
      <c r="K15" s="139"/>
      <c r="L15" s="139"/>
      <c r="M15" s="140">
        <f t="shared" si="0"/>
        <v>0</v>
      </c>
      <c r="N15" s="140">
        <f t="shared" si="1"/>
        <v>0</v>
      </c>
      <c r="O15" s="301" t="str">
        <f t="shared" si="2"/>
        <v/>
      </c>
    </row>
    <row r="16" spans="1:16" ht="26.1" customHeight="1">
      <c r="A16" s="90" t="s">
        <v>927</v>
      </c>
      <c r="B16" s="139">
        <v>130401</v>
      </c>
      <c r="C16" s="327"/>
      <c r="D16" s="139"/>
      <c r="E16" s="139"/>
      <c r="F16" s="327"/>
      <c r="G16" s="327"/>
      <c r="H16" s="139"/>
      <c r="I16" s="327"/>
      <c r="J16" s="139"/>
      <c r="K16" s="139">
        <v>46842</v>
      </c>
      <c r="L16" s="139">
        <v>31500</v>
      </c>
      <c r="M16" s="140">
        <f t="shared" si="0"/>
        <v>208743</v>
      </c>
      <c r="N16" s="140">
        <f t="shared" si="1"/>
        <v>208743</v>
      </c>
      <c r="O16" s="301" t="str">
        <f t="shared" si="2"/>
        <v/>
      </c>
      <c r="P16" s="237"/>
    </row>
    <row r="17" spans="1:16" ht="26.1" customHeight="1">
      <c r="A17" s="90" t="s">
        <v>292</v>
      </c>
      <c r="B17" s="139"/>
      <c r="C17" s="327"/>
      <c r="D17" s="139"/>
      <c r="E17" s="139"/>
      <c r="F17" s="327"/>
      <c r="G17" s="327"/>
      <c r="H17" s="139"/>
      <c r="I17" s="327"/>
      <c r="J17" s="139"/>
      <c r="K17" s="139"/>
      <c r="L17" s="139"/>
      <c r="M17" s="140">
        <f t="shared" si="0"/>
        <v>0</v>
      </c>
      <c r="N17" s="140">
        <f t="shared" si="1"/>
        <v>0</v>
      </c>
      <c r="O17" s="301" t="str">
        <f t="shared" si="2"/>
        <v/>
      </c>
      <c r="P17" s="237"/>
    </row>
    <row r="18" spans="1:16" ht="26.1" customHeight="1">
      <c r="A18" s="90" t="s">
        <v>928</v>
      </c>
      <c r="B18" s="139">
        <v>47939</v>
      </c>
      <c r="C18" s="327"/>
      <c r="D18" s="139"/>
      <c r="E18" s="139"/>
      <c r="F18" s="327"/>
      <c r="G18" s="327"/>
      <c r="H18" s="139"/>
      <c r="I18" s="327"/>
      <c r="J18" s="139"/>
      <c r="K18" s="139"/>
      <c r="L18" s="139"/>
      <c r="M18" s="140">
        <f t="shared" si="0"/>
        <v>47939</v>
      </c>
      <c r="N18" s="140">
        <f t="shared" si="1"/>
        <v>47939</v>
      </c>
      <c r="O18" s="301" t="e">
        <f>IF(AND(N18&gt;0,#REF!=0),"x","")</f>
        <v>#REF!</v>
      </c>
    </row>
    <row r="19" spans="1:16" ht="26.1" customHeight="1">
      <c r="A19" s="90" t="s">
        <v>929</v>
      </c>
      <c r="B19" s="139"/>
      <c r="C19" s="327"/>
      <c r="D19" s="139"/>
      <c r="E19" s="139"/>
      <c r="F19" s="327"/>
      <c r="G19" s="327"/>
      <c r="H19" s="139"/>
      <c r="I19" s="327"/>
      <c r="J19" s="139"/>
      <c r="K19" s="139"/>
      <c r="L19" s="139"/>
      <c r="M19" s="140">
        <f t="shared" si="0"/>
        <v>0</v>
      </c>
      <c r="N19" s="140">
        <f t="shared" si="1"/>
        <v>0</v>
      </c>
      <c r="O19" s="301" t="str">
        <f t="shared" si="2"/>
        <v/>
      </c>
    </row>
    <row r="20" spans="1:16" ht="26.1" customHeight="1">
      <c r="A20" s="90" t="s">
        <v>320</v>
      </c>
      <c r="B20" s="139"/>
      <c r="C20" s="327"/>
      <c r="D20" s="139"/>
      <c r="E20" s="139"/>
      <c r="F20" s="327"/>
      <c r="G20" s="327"/>
      <c r="H20" s="139"/>
      <c r="I20" s="327"/>
      <c r="J20" s="139"/>
      <c r="K20" s="139"/>
      <c r="L20" s="139"/>
      <c r="M20" s="140">
        <f t="shared" si="0"/>
        <v>0</v>
      </c>
      <c r="N20" s="140">
        <f t="shared" si="1"/>
        <v>0</v>
      </c>
      <c r="O20" s="301" t="str">
        <f t="shared" si="2"/>
        <v/>
      </c>
      <c r="P20" s="237"/>
    </row>
    <row r="21" spans="1:16" ht="26.1" customHeight="1">
      <c r="A21" s="90" t="s">
        <v>930</v>
      </c>
      <c r="B21" s="139">
        <v>28120</v>
      </c>
      <c r="C21" s="327"/>
      <c r="D21" s="139"/>
      <c r="E21" s="139"/>
      <c r="F21" s="327"/>
      <c r="G21" s="327"/>
      <c r="H21" s="139"/>
      <c r="I21" s="327"/>
      <c r="J21" s="139"/>
      <c r="K21" s="139"/>
      <c r="L21" s="139"/>
      <c r="M21" s="140">
        <f t="shared" si="0"/>
        <v>28120</v>
      </c>
      <c r="N21" s="140">
        <f t="shared" si="1"/>
        <v>28120</v>
      </c>
      <c r="O21" s="301" t="str">
        <f t="shared" si="2"/>
        <v/>
      </c>
    </row>
    <row r="22" spans="1:16" ht="26.1" customHeight="1">
      <c r="A22" s="90" t="s">
        <v>931</v>
      </c>
      <c r="B22" s="139">
        <v>59994</v>
      </c>
      <c r="C22" s="327"/>
      <c r="D22" s="139">
        <v>40000</v>
      </c>
      <c r="E22" s="139"/>
      <c r="F22" s="327"/>
      <c r="G22" s="327"/>
      <c r="H22" s="139"/>
      <c r="I22" s="327"/>
      <c r="J22" s="139"/>
      <c r="K22" s="139">
        <v>14630</v>
      </c>
      <c r="L22" s="139"/>
      <c r="M22" s="140">
        <f t="shared" si="0"/>
        <v>114624</v>
      </c>
      <c r="N22" s="140">
        <f t="shared" si="1"/>
        <v>114624</v>
      </c>
      <c r="O22" s="301" t="str">
        <f t="shared" si="2"/>
        <v/>
      </c>
    </row>
    <row r="23" spans="1:16" ht="26.1" customHeight="1">
      <c r="A23" s="90" t="s">
        <v>932</v>
      </c>
      <c r="B23" s="139"/>
      <c r="C23" s="327"/>
      <c r="D23" s="139"/>
      <c r="E23" s="139"/>
      <c r="F23" s="327"/>
      <c r="G23" s="327"/>
      <c r="H23" s="139"/>
      <c r="I23" s="327"/>
      <c r="J23" s="139"/>
      <c r="K23" s="139"/>
      <c r="L23" s="139"/>
      <c r="M23" s="140">
        <f t="shared" si="0"/>
        <v>0</v>
      </c>
      <c r="N23" s="140">
        <f t="shared" si="1"/>
        <v>0</v>
      </c>
      <c r="O23" s="301" t="str">
        <f t="shared" si="2"/>
        <v/>
      </c>
      <c r="P23" s="237"/>
    </row>
    <row r="24" spans="1:16" ht="26.1" customHeight="1">
      <c r="A24" s="90" t="s">
        <v>933</v>
      </c>
      <c r="B24" s="139">
        <v>13697</v>
      </c>
      <c r="C24" s="327"/>
      <c r="D24" s="139"/>
      <c r="E24" s="139"/>
      <c r="F24" s="327"/>
      <c r="G24" s="327"/>
      <c r="H24" s="139"/>
      <c r="I24" s="327"/>
      <c r="J24" s="139"/>
      <c r="K24" s="139"/>
      <c r="L24" s="139"/>
      <c r="M24" s="140">
        <f t="shared" si="0"/>
        <v>13697</v>
      </c>
      <c r="N24" s="140">
        <f t="shared" si="1"/>
        <v>13697</v>
      </c>
      <c r="O24" s="301" t="str">
        <f t="shared" si="2"/>
        <v/>
      </c>
    </row>
    <row r="25" spans="1:16" ht="26.1" customHeight="1">
      <c r="A25" s="90" t="s">
        <v>385</v>
      </c>
      <c r="B25" s="139"/>
      <c r="C25" s="327"/>
      <c r="D25" s="139"/>
      <c r="E25" s="139"/>
      <c r="F25" s="327"/>
      <c r="G25" s="327"/>
      <c r="H25" s="139"/>
      <c r="I25" s="327"/>
      <c r="J25" s="139"/>
      <c r="K25" s="139"/>
      <c r="L25" s="139"/>
      <c r="M25" s="140">
        <f t="shared" si="0"/>
        <v>0</v>
      </c>
      <c r="N25" s="140">
        <f t="shared" si="1"/>
        <v>0</v>
      </c>
      <c r="O25" s="301" t="str">
        <f t="shared" si="2"/>
        <v/>
      </c>
    </row>
    <row r="26" spans="1:16" ht="26.1" customHeight="1">
      <c r="A26" s="90" t="s">
        <v>389</v>
      </c>
      <c r="B26" s="139"/>
      <c r="C26" s="327"/>
      <c r="D26" s="139"/>
      <c r="E26" s="139"/>
      <c r="F26" s="327"/>
      <c r="G26" s="327"/>
      <c r="H26" s="139"/>
      <c r="I26" s="327"/>
      <c r="J26" s="139"/>
      <c r="K26" s="139"/>
      <c r="L26" s="139"/>
      <c r="M26" s="140">
        <f t="shared" si="0"/>
        <v>0</v>
      </c>
      <c r="N26" s="140">
        <f t="shared" si="1"/>
        <v>0</v>
      </c>
      <c r="O26" s="301" t="str">
        <f t="shared" si="2"/>
        <v/>
      </c>
    </row>
    <row r="27" spans="1:16" ht="26.1" customHeight="1">
      <c r="A27" s="90" t="s">
        <v>610</v>
      </c>
      <c r="B27" s="139"/>
      <c r="C27" s="327"/>
      <c r="D27" s="139"/>
      <c r="E27" s="139"/>
      <c r="F27" s="327"/>
      <c r="G27" s="327"/>
      <c r="H27" s="139"/>
      <c r="I27" s="327"/>
      <c r="J27" s="139"/>
      <c r="K27" s="139"/>
      <c r="L27" s="139"/>
      <c r="M27" s="140">
        <f t="shared" si="0"/>
        <v>0</v>
      </c>
      <c r="N27" s="140">
        <f t="shared" si="1"/>
        <v>0</v>
      </c>
      <c r="O27" s="301" t="str">
        <f t="shared" si="2"/>
        <v/>
      </c>
    </row>
    <row r="28" spans="1:16" ht="26.1" customHeight="1">
      <c r="A28" s="90" t="s">
        <v>395</v>
      </c>
      <c r="B28" s="139"/>
      <c r="C28" s="327"/>
      <c r="D28" s="139"/>
      <c r="E28" s="139"/>
      <c r="F28" s="327"/>
      <c r="G28" s="327"/>
      <c r="H28" s="139"/>
      <c r="I28" s="327"/>
      <c r="J28" s="139"/>
      <c r="K28" s="139"/>
      <c r="L28" s="139"/>
      <c r="M28" s="140">
        <f t="shared" si="0"/>
        <v>0</v>
      </c>
      <c r="N28" s="140">
        <f t="shared" si="1"/>
        <v>0</v>
      </c>
      <c r="O28" s="301" t="str">
        <f t="shared" si="2"/>
        <v/>
      </c>
    </row>
    <row r="29" spans="1:16" ht="26.1" customHeight="1">
      <c r="A29" s="90" t="s">
        <v>934</v>
      </c>
      <c r="B29" s="139"/>
      <c r="C29" s="327"/>
      <c r="D29" s="139"/>
      <c r="E29" s="139"/>
      <c r="F29" s="327"/>
      <c r="G29" s="327"/>
      <c r="H29" s="139"/>
      <c r="I29" s="327"/>
      <c r="J29" s="139"/>
      <c r="K29" s="139"/>
      <c r="L29" s="139"/>
      <c r="M29" s="140">
        <f t="shared" si="0"/>
        <v>0</v>
      </c>
      <c r="N29" s="140">
        <f t="shared" si="1"/>
        <v>0</v>
      </c>
      <c r="O29" s="301" t="str">
        <f t="shared" si="2"/>
        <v/>
      </c>
    </row>
    <row r="30" spans="1:16" ht="26.1" customHeight="1">
      <c r="A30" s="90" t="s">
        <v>403</v>
      </c>
      <c r="B30" s="139">
        <v>1000</v>
      </c>
      <c r="C30" s="327"/>
      <c r="D30" s="139"/>
      <c r="E30" s="139"/>
      <c r="F30" s="327"/>
      <c r="G30" s="327"/>
      <c r="H30" s="139"/>
      <c r="I30" s="327"/>
      <c r="J30" s="139"/>
      <c r="K30" s="139"/>
      <c r="L30" s="139"/>
      <c r="M30" s="140">
        <f t="shared" si="0"/>
        <v>1000</v>
      </c>
      <c r="N30" s="140">
        <f t="shared" si="1"/>
        <v>1000</v>
      </c>
      <c r="O30" s="301" t="str">
        <f t="shared" si="2"/>
        <v/>
      </c>
    </row>
    <row r="31" spans="1:16" ht="26.1" customHeight="1">
      <c r="A31" s="90" t="s">
        <v>935</v>
      </c>
      <c r="B31" s="139"/>
      <c r="C31" s="327"/>
      <c r="D31" s="139"/>
      <c r="E31" s="139"/>
      <c r="F31" s="327"/>
      <c r="G31" s="327"/>
      <c r="H31" s="139"/>
      <c r="I31" s="327"/>
      <c r="J31" s="139"/>
      <c r="K31" s="139"/>
      <c r="L31" s="139"/>
      <c r="M31" s="140">
        <f t="shared" si="0"/>
        <v>0</v>
      </c>
      <c r="N31" s="140">
        <f t="shared" si="1"/>
        <v>0</v>
      </c>
      <c r="O31" s="301" t="str">
        <f t="shared" si="2"/>
        <v/>
      </c>
    </row>
    <row r="32" spans="1:16" ht="26.1" customHeight="1">
      <c r="A32" s="90" t="s">
        <v>561</v>
      </c>
      <c r="B32" s="139"/>
      <c r="C32" s="327"/>
      <c r="D32" s="139"/>
      <c r="E32" s="139"/>
      <c r="F32" s="327"/>
      <c r="G32" s="327"/>
      <c r="H32" s="139"/>
      <c r="I32" s="327"/>
      <c r="J32" s="139"/>
      <c r="K32" s="139"/>
      <c r="L32" s="139"/>
      <c r="M32" s="140">
        <f t="shared" si="0"/>
        <v>0</v>
      </c>
      <c r="N32" s="140">
        <f t="shared" si="1"/>
        <v>0</v>
      </c>
      <c r="O32" s="301" t="str">
        <f t="shared" si="2"/>
        <v/>
      </c>
    </row>
    <row r="33" spans="1:15" ht="26.1" customHeight="1">
      <c r="A33" s="248" t="s">
        <v>936</v>
      </c>
      <c r="B33" s="139">
        <v>25000</v>
      </c>
      <c r="C33" s="327"/>
      <c r="D33" s="139"/>
      <c r="E33" s="139"/>
      <c r="F33" s="327"/>
      <c r="G33" s="327"/>
      <c r="H33" s="139"/>
      <c r="I33" s="327"/>
      <c r="J33" s="139"/>
      <c r="K33" s="139"/>
      <c r="L33" s="139"/>
      <c r="M33" s="140">
        <f t="shared" si="0"/>
        <v>25000</v>
      </c>
      <c r="N33" s="140">
        <f t="shared" si="1"/>
        <v>25000</v>
      </c>
      <c r="O33" s="301" t="str">
        <f t="shared" si="2"/>
        <v/>
      </c>
    </row>
    <row r="34" spans="1:15" ht="26.1" customHeight="1">
      <c r="A34" s="90" t="s">
        <v>578</v>
      </c>
      <c r="B34" s="139"/>
      <c r="C34" s="327"/>
      <c r="D34" s="139"/>
      <c r="E34" s="139"/>
      <c r="F34" s="327"/>
      <c r="G34" s="327"/>
      <c r="H34" s="139"/>
      <c r="I34" s="327"/>
      <c r="J34" s="139"/>
      <c r="K34" s="139"/>
      <c r="L34" s="139"/>
      <c r="M34" s="140">
        <f t="shared" si="0"/>
        <v>0</v>
      </c>
      <c r="N34" s="140">
        <f t="shared" si="1"/>
        <v>0</v>
      </c>
      <c r="O34" s="301" t="str">
        <f t="shared" si="2"/>
        <v/>
      </c>
    </row>
    <row r="35" spans="1:15" ht="26.1" customHeight="1">
      <c r="A35" s="90" t="s">
        <v>582</v>
      </c>
      <c r="B35" s="139"/>
      <c r="C35" s="327"/>
      <c r="D35" s="139"/>
      <c r="E35" s="139"/>
      <c r="F35" s="327"/>
      <c r="G35" s="327"/>
      <c r="H35" s="139"/>
      <c r="I35" s="327"/>
      <c r="J35" s="139"/>
      <c r="K35" s="139"/>
      <c r="L35" s="139"/>
      <c r="M35" s="140">
        <f t="shared" si="0"/>
        <v>0</v>
      </c>
      <c r="N35" s="140">
        <f t="shared" si="1"/>
        <v>0</v>
      </c>
      <c r="O35" s="301" t="str">
        <f t="shared" si="2"/>
        <v/>
      </c>
    </row>
    <row r="36" spans="1:15" ht="26.1" customHeight="1">
      <c r="A36" s="90" t="s">
        <v>584</v>
      </c>
      <c r="B36" s="139"/>
      <c r="C36" s="327"/>
      <c r="D36" s="139"/>
      <c r="E36" s="139"/>
      <c r="F36" s="327"/>
      <c r="G36" s="327"/>
      <c r="H36" s="139"/>
      <c r="I36" s="327"/>
      <c r="J36" s="139"/>
      <c r="K36" s="139"/>
      <c r="L36" s="139"/>
      <c r="M36" s="140">
        <f t="shared" si="0"/>
        <v>0</v>
      </c>
      <c r="N36" s="140">
        <f t="shared" si="1"/>
        <v>0</v>
      </c>
      <c r="O36" s="301" t="str">
        <f t="shared" si="2"/>
        <v/>
      </c>
    </row>
    <row r="37" spans="1:15" ht="26.1" customHeight="1">
      <c r="A37" s="90" t="s">
        <v>937</v>
      </c>
      <c r="B37" s="139">
        <v>35488</v>
      </c>
      <c r="C37" s="327"/>
      <c r="D37" s="139"/>
      <c r="E37" s="139"/>
      <c r="F37" s="327"/>
      <c r="G37" s="327"/>
      <c r="H37" s="139"/>
      <c r="I37" s="327"/>
      <c r="J37" s="139"/>
      <c r="K37" s="139">
        <v>27878</v>
      </c>
      <c r="L37" s="139"/>
      <c r="M37" s="140">
        <f t="shared" si="0"/>
        <v>63366</v>
      </c>
      <c r="N37" s="140">
        <f t="shared" si="1"/>
        <v>63366</v>
      </c>
      <c r="O37" s="301" t="str">
        <f t="shared" si="2"/>
        <v/>
      </c>
    </row>
    <row r="38" spans="1:15" ht="26.1" customHeight="1">
      <c r="A38" s="90" t="s">
        <v>938</v>
      </c>
      <c r="B38" s="139"/>
      <c r="C38" s="327"/>
      <c r="D38" s="139"/>
      <c r="E38" s="139"/>
      <c r="F38" s="327"/>
      <c r="G38" s="327"/>
      <c r="H38" s="139"/>
      <c r="I38" s="327"/>
      <c r="J38" s="139"/>
      <c r="K38" s="139"/>
      <c r="L38" s="139"/>
      <c r="M38" s="140">
        <f t="shared" si="0"/>
        <v>0</v>
      </c>
      <c r="N38" s="140">
        <f t="shared" si="1"/>
        <v>0</v>
      </c>
      <c r="O38" s="301" t="str">
        <f t="shared" si="2"/>
        <v/>
      </c>
    </row>
    <row r="39" spans="1:15" ht="26.1" customHeight="1">
      <c r="A39" s="137" t="s">
        <v>655</v>
      </c>
      <c r="B39" s="222"/>
      <c r="C39" s="222"/>
      <c r="D39" s="222"/>
      <c r="E39" s="222"/>
      <c r="F39" s="222"/>
      <c r="G39" s="222"/>
      <c r="H39" s="222"/>
      <c r="I39" s="222"/>
      <c r="J39" s="222"/>
      <c r="K39" s="222"/>
      <c r="L39" s="222"/>
      <c r="M39" s="140">
        <f>B39+C39+D39+F39+G39+H39+I39+J39+K39+L39</f>
        <v>0</v>
      </c>
      <c r="N39" s="140">
        <f>B39+C39+D39+E39+F39+G39+H39+I39+J39+K39+L39</f>
        <v>0</v>
      </c>
      <c r="O39" s="301" t="str">
        <f t="shared" si="2"/>
        <v/>
      </c>
    </row>
    <row r="40" spans="1:15" ht="26.1" customHeight="1">
      <c r="A40" s="137" t="s">
        <v>660</v>
      </c>
      <c r="B40" s="222"/>
      <c r="C40" s="222"/>
      <c r="D40" s="222"/>
      <c r="E40" s="222"/>
      <c r="F40" s="222"/>
      <c r="G40" s="222"/>
      <c r="H40" s="222"/>
      <c r="I40" s="222"/>
      <c r="J40" s="222"/>
      <c r="K40" s="222"/>
      <c r="L40" s="222"/>
      <c r="M40" s="140">
        <f t="shared" ref="M40:M62" si="3">B40+C40+D40+F40+G40+H40+I40+J40+K40+L40</f>
        <v>0</v>
      </c>
      <c r="N40" s="140">
        <f t="shared" ref="N40:N62" si="4">B40+C40+D40+E40+F40+G40+H40+I40+J40+K40+L40</f>
        <v>0</v>
      </c>
      <c r="O40" s="301" t="str">
        <f t="shared" si="2"/>
        <v/>
      </c>
    </row>
    <row r="41" spans="1:15" ht="26.1" customHeight="1">
      <c r="A41" s="137" t="s">
        <v>670</v>
      </c>
      <c r="B41" s="222"/>
      <c r="C41" s="222"/>
      <c r="D41" s="222"/>
      <c r="E41" s="222"/>
      <c r="F41" s="222"/>
      <c r="G41" s="222"/>
      <c r="H41" s="222"/>
      <c r="I41" s="222"/>
      <c r="J41" s="222"/>
      <c r="K41" s="222"/>
      <c r="L41" s="222"/>
      <c r="M41" s="140">
        <f t="shared" si="3"/>
        <v>0</v>
      </c>
      <c r="N41" s="140">
        <f t="shared" si="4"/>
        <v>0</v>
      </c>
      <c r="O41" s="301" t="str">
        <f t="shared" si="2"/>
        <v/>
      </c>
    </row>
    <row r="42" spans="1:15" ht="26.1" customHeight="1">
      <c r="A42" s="137" t="s">
        <v>682</v>
      </c>
      <c r="B42" s="222"/>
      <c r="C42" s="222"/>
      <c r="D42" s="222"/>
      <c r="E42" s="222"/>
      <c r="F42" s="222"/>
      <c r="G42" s="222"/>
      <c r="H42" s="222"/>
      <c r="I42" s="222"/>
      <c r="J42" s="222"/>
      <c r="K42" s="222"/>
      <c r="L42" s="222"/>
      <c r="M42" s="140">
        <f t="shared" si="3"/>
        <v>0</v>
      </c>
      <c r="N42" s="140">
        <f t="shared" si="4"/>
        <v>0</v>
      </c>
      <c r="O42" s="301" t="str">
        <f t="shared" si="2"/>
        <v/>
      </c>
    </row>
    <row r="43" spans="1:15" ht="26.1" customHeight="1">
      <c r="A43" s="137" t="s">
        <v>939</v>
      </c>
      <c r="B43" s="222"/>
      <c r="C43" s="222"/>
      <c r="D43" s="222"/>
      <c r="E43" s="222"/>
      <c r="F43" s="222"/>
      <c r="G43" s="222"/>
      <c r="H43" s="222"/>
      <c r="I43" s="222"/>
      <c r="J43" s="222"/>
      <c r="K43" s="222"/>
      <c r="L43" s="222"/>
      <c r="M43" s="140">
        <f t="shared" si="3"/>
        <v>0</v>
      </c>
      <c r="N43" s="140">
        <f t="shared" si="4"/>
        <v>0</v>
      </c>
      <c r="O43" s="301" t="str">
        <f t="shared" si="2"/>
        <v/>
      </c>
    </row>
    <row r="44" spans="1:15" ht="26.1" customHeight="1">
      <c r="A44" s="137" t="s">
        <v>940</v>
      </c>
      <c r="B44" s="222"/>
      <c r="C44" s="222"/>
      <c r="D44" s="222"/>
      <c r="E44" s="222"/>
      <c r="F44" s="222"/>
      <c r="G44" s="222"/>
      <c r="H44" s="222"/>
      <c r="I44" s="222"/>
      <c r="J44" s="222"/>
      <c r="K44" s="222"/>
      <c r="L44" s="222"/>
      <c r="M44" s="140">
        <f t="shared" si="3"/>
        <v>0</v>
      </c>
      <c r="N44" s="140">
        <f t="shared" si="4"/>
        <v>0</v>
      </c>
      <c r="O44" s="301" t="str">
        <f t="shared" si="2"/>
        <v/>
      </c>
    </row>
    <row r="45" spans="1:15" ht="26.1" customHeight="1">
      <c r="A45" s="137" t="s">
        <v>941</v>
      </c>
      <c r="B45" s="222"/>
      <c r="C45" s="222"/>
      <c r="D45" s="222"/>
      <c r="E45" s="222"/>
      <c r="F45" s="222"/>
      <c r="G45" s="222"/>
      <c r="H45" s="222"/>
      <c r="I45" s="222"/>
      <c r="J45" s="222"/>
      <c r="K45" s="222"/>
      <c r="L45" s="222"/>
      <c r="M45" s="140">
        <f t="shared" si="3"/>
        <v>0</v>
      </c>
      <c r="N45" s="140">
        <f t="shared" si="4"/>
        <v>0</v>
      </c>
      <c r="O45" s="301" t="str">
        <f t="shared" si="2"/>
        <v/>
      </c>
    </row>
    <row r="46" spans="1:15" ht="26.1" customHeight="1">
      <c r="A46" s="137" t="s">
        <v>713</v>
      </c>
      <c r="B46" s="222"/>
      <c r="C46" s="222"/>
      <c r="D46" s="222"/>
      <c r="E46" s="222"/>
      <c r="F46" s="222"/>
      <c r="G46" s="222"/>
      <c r="H46" s="222"/>
      <c r="I46" s="222"/>
      <c r="J46" s="222"/>
      <c r="K46" s="222"/>
      <c r="L46" s="222"/>
      <c r="M46" s="140">
        <f t="shared" si="3"/>
        <v>0</v>
      </c>
      <c r="N46" s="140">
        <f t="shared" si="4"/>
        <v>0</v>
      </c>
      <c r="O46" s="301" t="str">
        <f t="shared" si="2"/>
        <v/>
      </c>
    </row>
    <row r="47" spans="1:15" ht="26.1" customHeight="1">
      <c r="A47" s="137" t="s">
        <v>942</v>
      </c>
      <c r="B47" s="222"/>
      <c r="C47" s="222"/>
      <c r="D47" s="222"/>
      <c r="E47" s="222"/>
      <c r="F47" s="222"/>
      <c r="G47" s="222"/>
      <c r="H47" s="222"/>
      <c r="I47" s="222"/>
      <c r="J47" s="222"/>
      <c r="K47" s="222"/>
      <c r="L47" s="222"/>
      <c r="M47" s="140">
        <f t="shared" si="3"/>
        <v>0</v>
      </c>
      <c r="N47" s="140">
        <f t="shared" si="4"/>
        <v>0</v>
      </c>
      <c r="O47" s="301" t="str">
        <f t="shared" si="2"/>
        <v/>
      </c>
    </row>
    <row r="48" spans="1:15" ht="26.1" customHeight="1">
      <c r="A48" s="137" t="s">
        <v>728</v>
      </c>
      <c r="B48" s="222"/>
      <c r="C48" s="222"/>
      <c r="D48" s="222"/>
      <c r="E48" s="222"/>
      <c r="F48" s="222"/>
      <c r="G48" s="222"/>
      <c r="H48" s="222"/>
      <c r="I48" s="222"/>
      <c r="J48" s="222"/>
      <c r="K48" s="222"/>
      <c r="L48" s="222"/>
      <c r="M48" s="140">
        <f t="shared" si="3"/>
        <v>0</v>
      </c>
      <c r="N48" s="140">
        <f t="shared" si="4"/>
        <v>0</v>
      </c>
      <c r="O48" s="301" t="str">
        <f t="shared" si="2"/>
        <v/>
      </c>
    </row>
    <row r="49" spans="1:15" ht="26.1" customHeight="1">
      <c r="A49" s="246" t="s">
        <v>985</v>
      </c>
      <c r="B49" s="222"/>
      <c r="C49" s="222"/>
      <c r="D49" s="222"/>
      <c r="E49" s="222"/>
      <c r="F49" s="222"/>
      <c r="G49" s="222"/>
      <c r="H49" s="222"/>
      <c r="I49" s="222"/>
      <c r="J49" s="222"/>
      <c r="K49" s="222"/>
      <c r="L49" s="222"/>
      <c r="M49" s="140">
        <f t="shared" si="3"/>
        <v>0</v>
      </c>
      <c r="N49" s="140">
        <f t="shared" si="4"/>
        <v>0</v>
      </c>
      <c r="O49" s="301" t="str">
        <f t="shared" si="2"/>
        <v/>
      </c>
    </row>
    <row r="50" spans="1:15" ht="26.1" customHeight="1">
      <c r="A50" s="246" t="s">
        <v>984</v>
      </c>
      <c r="B50" s="222"/>
      <c r="C50" s="222"/>
      <c r="D50" s="222"/>
      <c r="E50" s="222"/>
      <c r="F50" s="222"/>
      <c r="G50" s="222"/>
      <c r="H50" s="222"/>
      <c r="I50" s="222"/>
      <c r="J50" s="222"/>
      <c r="K50" s="222"/>
      <c r="L50" s="222"/>
      <c r="M50" s="140">
        <f t="shared" si="3"/>
        <v>0</v>
      </c>
      <c r="N50" s="140">
        <f t="shared" si="4"/>
        <v>0</v>
      </c>
      <c r="O50" s="301" t="str">
        <f t="shared" si="2"/>
        <v/>
      </c>
    </row>
    <row r="51" spans="1:15" ht="26.1" customHeight="1">
      <c r="A51" s="246" t="s">
        <v>983</v>
      </c>
      <c r="B51" s="222"/>
      <c r="C51" s="222"/>
      <c r="D51" s="222"/>
      <c r="E51" s="222"/>
      <c r="F51" s="222"/>
      <c r="G51" s="222"/>
      <c r="H51" s="222"/>
      <c r="I51" s="222"/>
      <c r="J51" s="222"/>
      <c r="K51" s="222"/>
      <c r="L51" s="222"/>
      <c r="M51" s="140">
        <f t="shared" si="3"/>
        <v>0</v>
      </c>
      <c r="N51" s="140">
        <f t="shared" si="4"/>
        <v>0</v>
      </c>
      <c r="O51" s="301" t="str">
        <f t="shared" si="2"/>
        <v/>
      </c>
    </row>
    <row r="52" spans="1:15" ht="26.1" customHeight="1">
      <c r="A52" s="246" t="s">
        <v>982</v>
      </c>
      <c r="B52" s="222"/>
      <c r="C52" s="222"/>
      <c r="D52" s="222"/>
      <c r="E52" s="222"/>
      <c r="F52" s="222"/>
      <c r="G52" s="222"/>
      <c r="H52" s="222"/>
      <c r="I52" s="222"/>
      <c r="J52" s="222"/>
      <c r="K52" s="222"/>
      <c r="L52" s="222"/>
      <c r="M52" s="140">
        <f t="shared" si="3"/>
        <v>0</v>
      </c>
      <c r="N52" s="140">
        <f t="shared" si="4"/>
        <v>0</v>
      </c>
      <c r="O52" s="301" t="str">
        <f t="shared" si="2"/>
        <v/>
      </c>
    </row>
    <row r="53" spans="1:15" ht="26.1" customHeight="1">
      <c r="A53" s="246" t="s">
        <v>981</v>
      </c>
      <c r="B53" s="222"/>
      <c r="C53" s="222"/>
      <c r="D53" s="222"/>
      <c r="E53" s="222"/>
      <c r="F53" s="222"/>
      <c r="G53" s="222"/>
      <c r="H53" s="222"/>
      <c r="I53" s="222"/>
      <c r="J53" s="222"/>
      <c r="K53" s="222"/>
      <c r="L53" s="222"/>
      <c r="M53" s="140">
        <f t="shared" si="3"/>
        <v>0</v>
      </c>
      <c r="N53" s="140">
        <f t="shared" si="4"/>
        <v>0</v>
      </c>
      <c r="O53" s="301" t="str">
        <f t="shared" si="2"/>
        <v/>
      </c>
    </row>
    <row r="54" spans="1:15" ht="26.1" customHeight="1">
      <c r="A54" s="246" t="s">
        <v>980</v>
      </c>
      <c r="B54" s="222"/>
      <c r="C54" s="222"/>
      <c r="D54" s="222"/>
      <c r="E54" s="222"/>
      <c r="F54" s="222"/>
      <c r="G54" s="222"/>
      <c r="H54" s="222"/>
      <c r="I54" s="222"/>
      <c r="J54" s="222"/>
      <c r="K54" s="222"/>
      <c r="L54" s="222"/>
      <c r="M54" s="140">
        <f t="shared" si="3"/>
        <v>0</v>
      </c>
      <c r="N54" s="140">
        <f t="shared" si="4"/>
        <v>0</v>
      </c>
      <c r="O54" s="301" t="str">
        <f t="shared" si="2"/>
        <v/>
      </c>
    </row>
    <row r="55" spans="1:15" ht="26.1" customHeight="1">
      <c r="A55" s="246" t="s">
        <v>979</v>
      </c>
      <c r="B55" s="222"/>
      <c r="C55" s="222"/>
      <c r="D55" s="222"/>
      <c r="E55" s="222"/>
      <c r="F55" s="222"/>
      <c r="G55" s="222"/>
      <c r="H55" s="222"/>
      <c r="I55" s="222"/>
      <c r="J55" s="222"/>
      <c r="K55" s="222"/>
      <c r="L55" s="222"/>
      <c r="M55" s="140">
        <f t="shared" si="3"/>
        <v>0</v>
      </c>
      <c r="N55" s="140">
        <f t="shared" si="4"/>
        <v>0</v>
      </c>
      <c r="O55" s="301" t="str">
        <f t="shared" si="2"/>
        <v/>
      </c>
    </row>
    <row r="56" spans="1:15" ht="26.1" customHeight="1">
      <c r="A56" s="246" t="s">
        <v>978</v>
      </c>
      <c r="B56" s="222"/>
      <c r="C56" s="222"/>
      <c r="D56" s="222"/>
      <c r="E56" s="222"/>
      <c r="F56" s="222"/>
      <c r="G56" s="222"/>
      <c r="H56" s="222"/>
      <c r="I56" s="222"/>
      <c r="J56" s="222"/>
      <c r="K56" s="222"/>
      <c r="L56" s="222"/>
      <c r="M56" s="140">
        <f t="shared" si="3"/>
        <v>0</v>
      </c>
      <c r="N56" s="140">
        <f t="shared" si="4"/>
        <v>0</v>
      </c>
      <c r="O56" s="301" t="str">
        <f t="shared" si="2"/>
        <v/>
      </c>
    </row>
    <row r="57" spans="1:15" ht="26.1" customHeight="1">
      <c r="A57" s="246" t="s">
        <v>977</v>
      </c>
      <c r="B57" s="222"/>
      <c r="C57" s="222"/>
      <c r="D57" s="222"/>
      <c r="E57" s="222"/>
      <c r="F57" s="222"/>
      <c r="G57" s="222"/>
      <c r="H57" s="222"/>
      <c r="I57" s="222"/>
      <c r="J57" s="222"/>
      <c r="K57" s="222"/>
      <c r="L57" s="222"/>
      <c r="M57" s="140">
        <f t="shared" si="3"/>
        <v>0</v>
      </c>
      <c r="N57" s="140">
        <f t="shared" si="4"/>
        <v>0</v>
      </c>
      <c r="O57" s="301" t="str">
        <f t="shared" si="2"/>
        <v/>
      </c>
    </row>
    <row r="58" spans="1:15" ht="26.1" customHeight="1">
      <c r="A58" s="246" t="s">
        <v>976</v>
      </c>
      <c r="B58" s="222"/>
      <c r="C58" s="222"/>
      <c r="D58" s="222"/>
      <c r="E58" s="222"/>
      <c r="F58" s="222"/>
      <c r="G58" s="222"/>
      <c r="H58" s="222"/>
      <c r="I58" s="222"/>
      <c r="J58" s="222"/>
      <c r="K58" s="222"/>
      <c r="L58" s="222"/>
      <c r="M58" s="140">
        <f t="shared" si="3"/>
        <v>0</v>
      </c>
      <c r="N58" s="140">
        <f t="shared" si="4"/>
        <v>0</v>
      </c>
      <c r="O58" s="301" t="str">
        <f t="shared" si="2"/>
        <v/>
      </c>
    </row>
    <row r="59" spans="1:15" ht="26.1" customHeight="1">
      <c r="A59" s="246" t="s">
        <v>975</v>
      </c>
      <c r="B59" s="222"/>
      <c r="C59" s="222"/>
      <c r="D59" s="222"/>
      <c r="E59" s="222"/>
      <c r="F59" s="222"/>
      <c r="G59" s="222"/>
      <c r="H59" s="222"/>
      <c r="I59" s="222"/>
      <c r="J59" s="222"/>
      <c r="K59" s="222"/>
      <c r="L59" s="222"/>
      <c r="M59" s="140">
        <f t="shared" si="3"/>
        <v>0</v>
      </c>
      <c r="N59" s="140">
        <f t="shared" si="4"/>
        <v>0</v>
      </c>
      <c r="O59" s="301" t="str">
        <f t="shared" si="2"/>
        <v/>
      </c>
    </row>
    <row r="60" spans="1:15" ht="26.1" customHeight="1">
      <c r="A60" s="247" t="s">
        <v>973</v>
      </c>
      <c r="B60" s="222"/>
      <c r="C60" s="222"/>
      <c r="D60" s="222"/>
      <c r="E60" s="222"/>
      <c r="F60" s="222"/>
      <c r="G60" s="222"/>
      <c r="H60" s="222"/>
      <c r="I60" s="222"/>
      <c r="J60" s="222"/>
      <c r="K60" s="222"/>
      <c r="L60" s="222"/>
      <c r="M60" s="140">
        <f t="shared" si="3"/>
        <v>0</v>
      </c>
      <c r="N60" s="140">
        <f t="shared" si="4"/>
        <v>0</v>
      </c>
      <c r="O60" s="301" t="str">
        <f t="shared" si="2"/>
        <v/>
      </c>
    </row>
    <row r="61" spans="1:15" ht="26.1" customHeight="1">
      <c r="A61" s="247" t="s">
        <v>878</v>
      </c>
      <c r="B61" s="222"/>
      <c r="C61" s="222"/>
      <c r="D61" s="222"/>
      <c r="E61" s="222"/>
      <c r="F61" s="222"/>
      <c r="G61" s="222"/>
      <c r="H61" s="222"/>
      <c r="I61" s="222"/>
      <c r="J61" s="222"/>
      <c r="K61" s="222"/>
      <c r="L61" s="222"/>
      <c r="M61" s="140">
        <f t="shared" si="3"/>
        <v>0</v>
      </c>
      <c r="N61" s="140">
        <f t="shared" si="4"/>
        <v>0</v>
      </c>
      <c r="O61" s="301" t="str">
        <f t="shared" si="2"/>
        <v/>
      </c>
    </row>
    <row r="62" spans="1:15" ht="26.1" customHeight="1">
      <c r="A62" s="134" t="s">
        <v>893</v>
      </c>
      <c r="B62" s="141">
        <f>+SUM(B8:B61)</f>
        <v>341639</v>
      </c>
      <c r="C62" s="141">
        <f t="shared" ref="C62:L62" si="5">+SUM(C7:C61)</f>
        <v>0</v>
      </c>
      <c r="D62" s="141">
        <f t="shared" si="5"/>
        <v>40000</v>
      </c>
      <c r="E62" s="141">
        <f t="shared" si="5"/>
        <v>0</v>
      </c>
      <c r="F62" s="141">
        <f t="shared" ref="F62" si="6">+SUM(F7:F61)</f>
        <v>0</v>
      </c>
      <c r="G62" s="141">
        <f t="shared" si="5"/>
        <v>0</v>
      </c>
      <c r="H62" s="141">
        <f t="shared" si="5"/>
        <v>0</v>
      </c>
      <c r="I62" s="141">
        <f t="shared" si="5"/>
        <v>0</v>
      </c>
      <c r="J62" s="141">
        <f t="shared" si="5"/>
        <v>0</v>
      </c>
      <c r="K62" s="141">
        <f t="shared" si="5"/>
        <v>89350</v>
      </c>
      <c r="L62" s="141">
        <f t="shared" si="5"/>
        <v>31500</v>
      </c>
      <c r="M62" s="140">
        <f t="shared" si="3"/>
        <v>502489</v>
      </c>
      <c r="N62" s="140">
        <f t="shared" si="4"/>
        <v>502489</v>
      </c>
    </row>
    <row r="63" spans="1:15" ht="13.8" thickBot="1"/>
    <row r="64" spans="1:15" ht="13.8" thickBot="1">
      <c r="A64" s="91"/>
    </row>
    <row r="65" spans="1:12">
      <c r="A65" s="3" t="s">
        <v>1017</v>
      </c>
      <c r="B65" s="298"/>
      <c r="C65" s="138"/>
      <c r="D65" s="138"/>
      <c r="E65" s="138"/>
      <c r="F65" s="138"/>
      <c r="G65" s="138"/>
      <c r="H65" s="138"/>
      <c r="I65" s="138"/>
      <c r="J65" s="138"/>
      <c r="K65" s="138"/>
      <c r="L65" s="138"/>
    </row>
    <row r="66" spans="1:12" ht="16.8">
      <c r="A66" s="2" t="s">
        <v>1018</v>
      </c>
      <c r="B66" s="306">
        <f>'180B IIIC1'!B66</f>
        <v>0</v>
      </c>
      <c r="C66" s="76"/>
      <c r="D66" s="76"/>
      <c r="E66" s="76"/>
      <c r="F66" s="76"/>
      <c r="G66" s="76"/>
      <c r="H66" s="76"/>
      <c r="I66" s="76"/>
    </row>
    <row r="67" spans="1:12">
      <c r="B67" s="299"/>
      <c r="C67" s="76"/>
      <c r="D67" s="76"/>
      <c r="E67" s="76"/>
      <c r="F67" s="76"/>
      <c r="G67" s="76"/>
      <c r="H67" s="76"/>
      <c r="I67" s="76"/>
    </row>
    <row r="68" spans="1:12">
      <c r="A68" s="3" t="s">
        <v>1025</v>
      </c>
      <c r="B68" s="295"/>
      <c r="C68" s="76"/>
      <c r="D68" s="76"/>
      <c r="E68" s="76"/>
      <c r="F68" s="76"/>
      <c r="G68" s="76"/>
      <c r="H68" s="76"/>
      <c r="I68" s="76"/>
    </row>
    <row r="69" spans="1:12" ht="16.8">
      <c r="A69" s="2" t="s">
        <v>1018</v>
      </c>
      <c r="B69" s="306">
        <f>'180B IIIC2'!B66</f>
        <v>0</v>
      </c>
      <c r="C69" s="76"/>
      <c r="D69" s="76"/>
      <c r="E69" s="76"/>
      <c r="F69" s="76"/>
      <c r="G69" s="76"/>
      <c r="H69" s="76"/>
      <c r="I69" s="76"/>
    </row>
    <row r="70" spans="1:12">
      <c r="A70" s="295"/>
      <c r="B70" s="295"/>
      <c r="C70" s="76"/>
      <c r="D70" s="76"/>
      <c r="E70" s="76"/>
      <c r="F70" s="76"/>
      <c r="G70" s="76"/>
      <c r="H70" s="76"/>
      <c r="I70" s="76"/>
    </row>
    <row r="71" spans="1:12" ht="17.399999999999999">
      <c r="A71" s="300" t="s">
        <v>1026</v>
      </c>
      <c r="B71" s="307">
        <f ca="1">E2+B66+B69</f>
        <v>341639</v>
      </c>
      <c r="C71" s="76"/>
      <c r="D71" s="76"/>
      <c r="E71" s="76"/>
      <c r="F71" s="76"/>
      <c r="G71" s="76"/>
      <c r="H71" s="76"/>
      <c r="I71" s="76"/>
    </row>
    <row r="72" spans="1:12">
      <c r="A72" s="76"/>
      <c r="B72" s="76"/>
      <c r="C72" s="76"/>
      <c r="D72" s="76"/>
      <c r="E72" s="76"/>
      <c r="F72" s="76"/>
      <c r="G72" s="76"/>
      <c r="H72" s="76"/>
      <c r="I72" s="76"/>
    </row>
    <row r="73" spans="1:12">
      <c r="A73" s="76"/>
      <c r="B73" s="76"/>
      <c r="C73" s="76"/>
      <c r="D73" s="76"/>
      <c r="E73" s="76"/>
      <c r="F73" s="76"/>
      <c r="G73" s="76"/>
      <c r="H73" s="76"/>
      <c r="I73" s="76"/>
    </row>
    <row r="74" spans="1:12">
      <c r="A74" s="76"/>
      <c r="B74" s="76"/>
      <c r="C74" s="76"/>
      <c r="D74" s="76"/>
      <c r="E74" s="76"/>
      <c r="F74" s="76"/>
      <c r="G74" s="76"/>
      <c r="H74" s="76"/>
      <c r="I74" s="76"/>
    </row>
    <row r="75" spans="1:12">
      <c r="A75" s="76"/>
      <c r="B75" s="76"/>
      <c r="C75" s="76"/>
      <c r="D75" s="76"/>
      <c r="E75" s="76"/>
      <c r="F75" s="76"/>
      <c r="G75" s="76"/>
      <c r="H75" s="76"/>
      <c r="I75" s="76"/>
    </row>
    <row r="76" spans="1:12">
      <c r="A76" s="76"/>
      <c r="B76" s="76"/>
      <c r="C76" s="76"/>
      <c r="D76" s="76"/>
      <c r="E76" s="76"/>
      <c r="F76" s="76"/>
      <c r="G76" s="76"/>
      <c r="H76" s="76"/>
      <c r="I76" s="76"/>
    </row>
    <row r="77" spans="1:12">
      <c r="A77" s="76"/>
      <c r="B77" s="76"/>
      <c r="C77" s="76"/>
      <c r="D77" s="76"/>
      <c r="E77" s="76"/>
      <c r="F77" s="76"/>
      <c r="G77" s="76"/>
      <c r="H77" s="76"/>
      <c r="I77" s="76"/>
    </row>
    <row r="78" spans="1:12">
      <c r="A78" s="76"/>
      <c r="B78" s="76"/>
      <c r="C78" s="76"/>
      <c r="D78" s="76"/>
      <c r="E78" s="76"/>
      <c r="F78" s="76"/>
      <c r="G78" s="76"/>
      <c r="H78" s="76"/>
      <c r="I78" s="76"/>
    </row>
    <row r="79" spans="1:12">
      <c r="A79" s="76"/>
      <c r="B79" s="76"/>
      <c r="C79" s="76"/>
      <c r="D79" s="76"/>
      <c r="E79" s="76"/>
      <c r="F79" s="76"/>
      <c r="G79" s="76"/>
      <c r="H79" s="76"/>
      <c r="I79" s="76"/>
    </row>
    <row r="80" spans="1:12">
      <c r="A80" s="76"/>
      <c r="B80" s="76"/>
      <c r="C80" s="76"/>
      <c r="D80" s="76"/>
      <c r="E80" s="76"/>
      <c r="F80" s="76"/>
      <c r="G80" s="76"/>
      <c r="H80" s="76"/>
      <c r="I80" s="76"/>
    </row>
    <row r="81" spans="1:9">
      <c r="A81" s="76"/>
      <c r="B81" s="76"/>
      <c r="C81" s="76"/>
      <c r="D81" s="76"/>
      <c r="E81" s="76"/>
      <c r="F81" s="76"/>
      <c r="G81" s="76"/>
      <c r="H81" s="76"/>
      <c r="I81" s="76"/>
    </row>
    <row r="82" spans="1:9">
      <c r="A82" s="76"/>
      <c r="B82" s="76"/>
      <c r="C82" s="76"/>
      <c r="D82" s="76"/>
      <c r="E82" s="76"/>
      <c r="F82" s="76"/>
      <c r="G82" s="76"/>
      <c r="H82" s="76"/>
      <c r="I82" s="76"/>
    </row>
    <row r="83" spans="1:9">
      <c r="A83" s="76"/>
      <c r="B83" s="76"/>
      <c r="C83" s="76"/>
      <c r="D83" s="76"/>
      <c r="E83" s="76"/>
      <c r="F83" s="76"/>
      <c r="G83" s="76"/>
      <c r="H83" s="76"/>
      <c r="I83" s="76"/>
    </row>
    <row r="84" spans="1:9">
      <c r="A84" s="76"/>
      <c r="B84" s="76"/>
      <c r="C84" s="76"/>
      <c r="D84" s="76"/>
      <c r="E84" s="76"/>
      <c r="F84" s="76"/>
      <c r="G84" s="76"/>
      <c r="H84" s="76"/>
      <c r="I84" s="76"/>
    </row>
    <row r="85" spans="1:9">
      <c r="A85" s="76"/>
      <c r="B85" s="76"/>
      <c r="C85" s="76"/>
      <c r="D85" s="76"/>
      <c r="E85" s="76"/>
      <c r="F85" s="76"/>
      <c r="G85" s="76"/>
      <c r="H85" s="76"/>
      <c r="I85" s="76"/>
    </row>
    <row r="86" spans="1:9">
      <c r="A86" s="76"/>
      <c r="B86" s="76"/>
      <c r="C86" s="76"/>
      <c r="D86" s="76"/>
      <c r="E86" s="76"/>
      <c r="F86" s="76"/>
      <c r="G86" s="76"/>
      <c r="H86" s="76"/>
      <c r="I86" s="76"/>
    </row>
    <row r="87" spans="1:9">
      <c r="A87" s="76"/>
      <c r="B87" s="76"/>
      <c r="C87" s="76"/>
      <c r="D87" s="76"/>
      <c r="E87" s="76"/>
      <c r="F87" s="76"/>
      <c r="G87" s="76"/>
      <c r="H87" s="76"/>
      <c r="I87" s="76"/>
    </row>
    <row r="88" spans="1:9">
      <c r="A88" s="76"/>
      <c r="B88" s="76"/>
      <c r="C88" s="76"/>
      <c r="D88" s="76"/>
      <c r="E88" s="76"/>
      <c r="F88" s="76"/>
      <c r="G88" s="76"/>
      <c r="H88" s="76"/>
      <c r="I88" s="76"/>
    </row>
    <row r="89" spans="1:9">
      <c r="A89" s="76"/>
      <c r="B89" s="76"/>
      <c r="C89" s="76"/>
      <c r="D89" s="76"/>
      <c r="E89" s="76"/>
      <c r="F89" s="76"/>
      <c r="G89" s="76"/>
      <c r="H89" s="76"/>
      <c r="I89" s="76"/>
    </row>
    <row r="90" spans="1:9">
      <c r="A90" s="76"/>
      <c r="B90" s="76"/>
      <c r="C90" s="76"/>
      <c r="D90" s="76"/>
      <c r="E90" s="76"/>
      <c r="F90" s="76"/>
      <c r="G90" s="76"/>
      <c r="H90" s="76"/>
      <c r="I90" s="76"/>
    </row>
    <row r="91" spans="1:9">
      <c r="A91" s="76"/>
      <c r="B91" s="76"/>
      <c r="C91" s="76"/>
      <c r="D91" s="76"/>
      <c r="E91" s="76"/>
      <c r="F91" s="76"/>
      <c r="G91" s="76"/>
      <c r="H91" s="76"/>
      <c r="I91" s="76"/>
    </row>
    <row r="92" spans="1:9">
      <c r="A92" s="76"/>
      <c r="B92" s="76"/>
      <c r="C92" s="76"/>
      <c r="D92" s="76"/>
      <c r="E92" s="76"/>
      <c r="F92" s="76"/>
      <c r="G92" s="76"/>
      <c r="H92" s="76"/>
      <c r="I92" s="76"/>
    </row>
    <row r="93" spans="1:9">
      <c r="A93" s="76"/>
      <c r="B93" s="76"/>
      <c r="C93" s="76"/>
      <c r="D93" s="76"/>
      <c r="E93" s="76"/>
      <c r="F93" s="76"/>
      <c r="G93" s="76"/>
      <c r="H93" s="76"/>
      <c r="I93" s="76"/>
    </row>
  </sheetData>
  <conditionalFormatting sqref="B1">
    <cfRule type="containsText" dxfId="17" priority="2" operator="containsText" text="Errors">
      <formula>NOT(ISERROR(SEARCH("Errors",B1)))</formula>
    </cfRule>
  </conditionalFormatting>
  <conditionalFormatting sqref="P6">
    <cfRule type="cellIs" dxfId="16" priority="1" stopIfTrue="1" operator="equal">
      <formula>"You cannot claim against this contract until all prior year program income has been expended."</formula>
    </cfRule>
  </conditionalFormatting>
  <dataValidations count="2">
    <dataValidation type="list" showInputMessage="1" showErrorMessage="1" sqref="A2">
      <formula1>CAU</formula1>
    </dataValidation>
    <dataValidation type="whole" allowBlank="1" showInputMessage="1" showErrorMessage="1" errorTitle="Data Validation" error="Please enter a whole number between 0 and 2147483647." sqref="B8:B62 C7:N62">
      <formula1>0</formula1>
      <formula2>10000000000</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showInputMessage="1" showErrorMessage="1">
          <x14:formula1>
            <xm:f>'Addl Info'!$A$2:$A$3</xm:f>
          </x14:formula1>
          <xm:sqref>B2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8" tint="0.39997558519241921"/>
  </sheetPr>
  <dimension ref="A1:P121"/>
  <sheetViews>
    <sheetView workbookViewId="0">
      <selection activeCell="D15" sqref="D15"/>
    </sheetView>
  </sheetViews>
  <sheetFormatPr defaultColWidth="8.88671875" defaultRowHeight="13.2"/>
  <cols>
    <col min="1" max="1" width="30.6640625" style="2" customWidth="1"/>
    <col min="2" max="5" width="15.6640625" style="2" customWidth="1"/>
    <col min="6" max="7" width="15.6640625" style="2" hidden="1" customWidth="1"/>
    <col min="8" max="8" width="15.6640625" style="2" customWidth="1"/>
    <col min="9" max="9" width="15.6640625" style="2" hidden="1" customWidth="1"/>
    <col min="10" max="12" width="15.6640625" style="2" customWidth="1"/>
    <col min="13" max="14" width="25.6640625" style="2" customWidth="1"/>
    <col min="15" max="16384" width="8.88671875" style="2"/>
  </cols>
  <sheetData>
    <row r="1" spans="1:16">
      <c r="A1" s="182" t="s">
        <v>943</v>
      </c>
      <c r="B1" s="188" t="str">
        <f>IF(OR('Compliance Issues'!F2="x",'Compliance Issues'!L2="x"),"Errors exist, see the Compliance Issues tab.","")</f>
        <v>Errors exist, see the Compliance Issues tab.</v>
      </c>
      <c r="F1" s="223"/>
      <c r="G1" s="223"/>
      <c r="I1" s="223"/>
    </row>
    <row r="2" spans="1:16" ht="15.6">
      <c r="A2" s="10" t="s">
        <v>45</v>
      </c>
      <c r="B2" s="8" t="s">
        <v>4</v>
      </c>
      <c r="D2" s="179" t="str">
        <f>LOOKUP(B2,Date,'Addl Info'!B9:B9)</f>
        <v>2021 BUDGET</v>
      </c>
      <c r="E2" s="72">
        <f ca="1">IF(D2="Non-Submission Period",0,LOOKUP(A2,CAUTAU,Allocations!E4:E6))</f>
        <v>559582</v>
      </c>
      <c r="F2" s="223"/>
      <c r="I2" s="223"/>
      <c r="J2" s="180"/>
    </row>
    <row r="3" spans="1:16">
      <c r="A3" s="182" t="s">
        <v>944</v>
      </c>
      <c r="B3" s="87"/>
      <c r="D3" s="240" t="s">
        <v>917</v>
      </c>
      <c r="E3" s="186">
        <f ca="1">E2-B62</f>
        <v>0</v>
      </c>
      <c r="F3" s="87"/>
      <c r="I3" s="87"/>
      <c r="J3" s="87"/>
      <c r="K3" s="87"/>
    </row>
    <row r="4" spans="1:16" ht="15.6">
      <c r="A4" s="10" t="s">
        <v>45</v>
      </c>
      <c r="B4" s="8" t="s">
        <v>4</v>
      </c>
      <c r="D4" s="179" t="str">
        <f>LOOKUP(B4,Date,'Addl Info'!B9:B9)</f>
        <v>2021 BUDGET</v>
      </c>
      <c r="E4" s="72">
        <f ca="1">IF(D4="Non-Submission Period",0,LOOKUP(A4,CAUTAU,Allocations!M4:M6))</f>
        <v>168557</v>
      </c>
      <c r="F4" s="87"/>
      <c r="I4" s="87"/>
      <c r="J4" s="180"/>
    </row>
    <row r="5" spans="1:16">
      <c r="B5" s="238"/>
      <c r="D5" s="240" t="s">
        <v>917</v>
      </c>
      <c r="E5" s="186">
        <f ca="1">E4-C62-'180B IIIC2'!C62</f>
        <v>0</v>
      </c>
      <c r="F5" s="225"/>
      <c r="H5" s="2" t="s">
        <v>945</v>
      </c>
      <c r="I5" s="223"/>
      <c r="J5" s="238"/>
      <c r="K5" s="238"/>
    </row>
    <row r="6" spans="1:16" ht="77.099999999999994" customHeight="1">
      <c r="A6" s="195" t="s">
        <v>918</v>
      </c>
      <c r="B6" s="195" t="s">
        <v>955</v>
      </c>
      <c r="C6" s="195" t="s">
        <v>946</v>
      </c>
      <c r="D6" s="195" t="s">
        <v>919</v>
      </c>
      <c r="E6" s="195" t="s">
        <v>920</v>
      </c>
      <c r="F6" s="195" t="s">
        <v>987</v>
      </c>
      <c r="G6" s="195" t="s">
        <v>987</v>
      </c>
      <c r="H6" s="195" t="s">
        <v>921</v>
      </c>
      <c r="I6" s="195" t="s">
        <v>987</v>
      </c>
      <c r="J6" s="195" t="s">
        <v>922</v>
      </c>
      <c r="K6" s="195" t="s">
        <v>923</v>
      </c>
      <c r="L6" s="195" t="s">
        <v>924</v>
      </c>
      <c r="M6" s="195" t="s">
        <v>966</v>
      </c>
      <c r="N6" s="195" t="s">
        <v>967</v>
      </c>
    </row>
    <row r="7" spans="1:16" ht="26.1" customHeight="1">
      <c r="A7" s="249" t="s">
        <v>168</v>
      </c>
      <c r="B7" s="222"/>
      <c r="C7" s="222"/>
      <c r="D7" s="222"/>
      <c r="E7" s="222"/>
      <c r="F7" s="222"/>
      <c r="G7" s="222"/>
      <c r="H7" s="222"/>
      <c r="I7" s="222"/>
      <c r="J7" s="222"/>
      <c r="K7" s="222"/>
      <c r="L7" s="222"/>
      <c r="M7" s="140">
        <f t="shared" ref="M7:M38" si="0">B7+C7+D7+F7+G7+H7+I7+J7+K7+L7</f>
        <v>0</v>
      </c>
      <c r="N7" s="140">
        <f t="shared" ref="N7:N38" si="1">B7+C7+D7+E7+F7+G7+H7+I7+J7+K7+L7</f>
        <v>0</v>
      </c>
      <c r="O7" s="301" t="str">
        <f>IF(AND(N7&gt;0,B7=0),"x","")</f>
        <v/>
      </c>
    </row>
    <row r="8" spans="1:16" ht="26.1" customHeight="1">
      <c r="A8" s="249" t="s">
        <v>171</v>
      </c>
      <c r="B8" s="222"/>
      <c r="C8" s="222"/>
      <c r="D8" s="222"/>
      <c r="E8" s="222"/>
      <c r="F8" s="222"/>
      <c r="G8" s="222"/>
      <c r="H8" s="222"/>
      <c r="I8" s="222"/>
      <c r="J8" s="222"/>
      <c r="K8" s="222"/>
      <c r="L8" s="222"/>
      <c r="M8" s="140">
        <f t="shared" si="0"/>
        <v>0</v>
      </c>
      <c r="N8" s="140">
        <f t="shared" si="1"/>
        <v>0</v>
      </c>
      <c r="O8" s="301" t="str">
        <f t="shared" ref="O8:O61" si="2">IF(AND(N8&gt;0,B8=0),"x","")</f>
        <v/>
      </c>
    </row>
    <row r="9" spans="1:16" ht="26.1" customHeight="1">
      <c r="A9" s="249" t="s">
        <v>179</v>
      </c>
      <c r="B9" s="222"/>
      <c r="C9" s="222"/>
      <c r="D9" s="222"/>
      <c r="E9" s="222"/>
      <c r="F9" s="222"/>
      <c r="G9" s="222"/>
      <c r="H9" s="222"/>
      <c r="I9" s="222"/>
      <c r="J9" s="222"/>
      <c r="K9" s="222"/>
      <c r="L9" s="222"/>
      <c r="M9" s="140">
        <f t="shared" si="0"/>
        <v>0</v>
      </c>
      <c r="N9" s="140">
        <f t="shared" si="1"/>
        <v>0</v>
      </c>
      <c r="O9" s="301" t="str">
        <f t="shared" si="2"/>
        <v/>
      </c>
    </row>
    <row r="10" spans="1:16" ht="26.1" customHeight="1">
      <c r="A10" s="249" t="s">
        <v>187</v>
      </c>
      <c r="B10" s="222"/>
      <c r="C10" s="222"/>
      <c r="D10" s="222"/>
      <c r="E10" s="222"/>
      <c r="F10" s="222"/>
      <c r="G10" s="222"/>
      <c r="H10" s="222"/>
      <c r="I10" s="222"/>
      <c r="J10" s="222"/>
      <c r="K10" s="222"/>
      <c r="L10" s="222"/>
      <c r="M10" s="140">
        <f t="shared" si="0"/>
        <v>0</v>
      </c>
      <c r="N10" s="140">
        <f t="shared" si="1"/>
        <v>0</v>
      </c>
      <c r="O10" s="301" t="str">
        <f t="shared" si="2"/>
        <v/>
      </c>
    </row>
    <row r="11" spans="1:16" ht="26.1" customHeight="1">
      <c r="A11" s="134" t="s">
        <v>925</v>
      </c>
      <c r="B11" s="311"/>
      <c r="C11" s="222"/>
      <c r="D11" s="139"/>
      <c r="E11" s="139"/>
      <c r="F11" s="222"/>
      <c r="G11" s="222"/>
      <c r="H11" s="139"/>
      <c r="I11" s="222"/>
      <c r="J11" s="139"/>
      <c r="K11" s="139"/>
      <c r="L11" s="139"/>
      <c r="M11" s="140">
        <f t="shared" si="0"/>
        <v>0</v>
      </c>
      <c r="N11" s="140">
        <f t="shared" si="1"/>
        <v>0</v>
      </c>
      <c r="O11" s="301" t="str">
        <f t="shared" si="2"/>
        <v/>
      </c>
    </row>
    <row r="12" spans="1:16" ht="26.1" customHeight="1">
      <c r="A12" s="249" t="s">
        <v>218</v>
      </c>
      <c r="B12" s="222"/>
      <c r="C12" s="222"/>
      <c r="D12" s="222"/>
      <c r="E12" s="222"/>
      <c r="F12" s="222"/>
      <c r="G12" s="222"/>
      <c r="H12" s="222"/>
      <c r="I12" s="222"/>
      <c r="J12" s="222"/>
      <c r="K12" s="222"/>
      <c r="L12" s="222"/>
      <c r="M12" s="140">
        <f t="shared" si="0"/>
        <v>0</v>
      </c>
      <c r="N12" s="140">
        <f t="shared" si="1"/>
        <v>0</v>
      </c>
      <c r="O12" s="301" t="str">
        <f t="shared" si="2"/>
        <v/>
      </c>
    </row>
    <row r="13" spans="1:16" ht="26.1" customHeight="1">
      <c r="A13" s="249" t="s">
        <v>222</v>
      </c>
      <c r="B13" s="222"/>
      <c r="C13" s="222"/>
      <c r="D13" s="222"/>
      <c r="E13" s="222"/>
      <c r="F13" s="222"/>
      <c r="G13" s="222"/>
      <c r="H13" s="222"/>
      <c r="I13" s="222"/>
      <c r="J13" s="222"/>
      <c r="K13" s="222"/>
      <c r="L13" s="222"/>
      <c r="M13" s="140">
        <f t="shared" si="0"/>
        <v>0</v>
      </c>
      <c r="N13" s="140">
        <f t="shared" si="1"/>
        <v>0</v>
      </c>
      <c r="O13" s="301" t="str">
        <f t="shared" si="2"/>
        <v/>
      </c>
    </row>
    <row r="14" spans="1:16" ht="26.1" customHeight="1">
      <c r="A14" s="134" t="s">
        <v>224</v>
      </c>
      <c r="B14" s="139">
        <v>550113</v>
      </c>
      <c r="C14" s="139">
        <v>53438</v>
      </c>
      <c r="D14" s="139">
        <v>307423</v>
      </c>
      <c r="E14" s="139"/>
      <c r="F14" s="222"/>
      <c r="G14" s="222"/>
      <c r="H14" s="139">
        <v>159463</v>
      </c>
      <c r="I14" s="222"/>
      <c r="J14" s="139"/>
      <c r="K14" s="139"/>
      <c r="L14" s="139">
        <v>50185</v>
      </c>
      <c r="M14" s="140">
        <f t="shared" si="0"/>
        <v>1120622</v>
      </c>
      <c r="N14" s="140">
        <f t="shared" si="1"/>
        <v>1120622</v>
      </c>
      <c r="O14" s="301" t="str">
        <f t="shared" si="2"/>
        <v/>
      </c>
      <c r="P14" s="69"/>
    </row>
    <row r="15" spans="1:16" ht="26.1" customHeight="1">
      <c r="A15" s="90" t="s">
        <v>926</v>
      </c>
      <c r="B15" s="139">
        <v>8000</v>
      </c>
      <c r="C15" s="222"/>
      <c r="D15" s="139"/>
      <c r="E15" s="139"/>
      <c r="F15" s="222"/>
      <c r="G15" s="222"/>
      <c r="H15" s="139"/>
      <c r="I15" s="222"/>
      <c r="J15" s="139"/>
      <c r="K15" s="139"/>
      <c r="L15" s="139"/>
      <c r="M15" s="140">
        <f t="shared" si="0"/>
        <v>8000</v>
      </c>
      <c r="N15" s="140">
        <f t="shared" si="1"/>
        <v>8000</v>
      </c>
      <c r="O15" s="301" t="str">
        <f t="shared" si="2"/>
        <v/>
      </c>
    </row>
    <row r="16" spans="1:16" ht="26.1" customHeight="1">
      <c r="A16" s="90" t="s">
        <v>927</v>
      </c>
      <c r="B16" s="314"/>
      <c r="C16" s="222"/>
      <c r="D16" s="139"/>
      <c r="E16" s="139"/>
      <c r="F16" s="222"/>
      <c r="G16" s="222"/>
      <c r="H16" s="139"/>
      <c r="I16" s="222"/>
      <c r="J16" s="139"/>
      <c r="K16" s="139"/>
      <c r="L16" s="139"/>
      <c r="M16" s="140">
        <f t="shared" si="0"/>
        <v>0</v>
      </c>
      <c r="N16" s="140">
        <f t="shared" si="1"/>
        <v>0</v>
      </c>
      <c r="O16" s="301" t="str">
        <f t="shared" si="2"/>
        <v/>
      </c>
    </row>
    <row r="17" spans="1:15" ht="26.1" customHeight="1">
      <c r="A17" s="90" t="s">
        <v>292</v>
      </c>
      <c r="B17" s="314"/>
      <c r="C17" s="222"/>
      <c r="D17" s="139"/>
      <c r="E17" s="139"/>
      <c r="F17" s="222"/>
      <c r="G17" s="222"/>
      <c r="H17" s="139"/>
      <c r="I17" s="222"/>
      <c r="J17" s="139"/>
      <c r="K17" s="139"/>
      <c r="L17" s="139"/>
      <c r="M17" s="140">
        <f t="shared" si="0"/>
        <v>0</v>
      </c>
      <c r="N17" s="140">
        <f t="shared" si="1"/>
        <v>0</v>
      </c>
      <c r="O17" s="301" t="str">
        <f t="shared" si="2"/>
        <v/>
      </c>
    </row>
    <row r="18" spans="1:15" ht="26.1" customHeight="1">
      <c r="A18" s="249" t="s">
        <v>928</v>
      </c>
      <c r="B18" s="222"/>
      <c r="C18" s="222"/>
      <c r="D18" s="222"/>
      <c r="E18" s="222"/>
      <c r="F18" s="222"/>
      <c r="G18" s="222"/>
      <c r="H18" s="222"/>
      <c r="I18" s="222"/>
      <c r="J18" s="222"/>
      <c r="K18" s="222"/>
      <c r="L18" s="222"/>
      <c r="M18" s="140">
        <f t="shared" si="0"/>
        <v>0</v>
      </c>
      <c r="N18" s="140">
        <f t="shared" si="1"/>
        <v>0</v>
      </c>
      <c r="O18" s="301" t="str">
        <f t="shared" si="2"/>
        <v/>
      </c>
    </row>
    <row r="19" spans="1:15" ht="26.1" customHeight="1">
      <c r="A19" s="90" t="s">
        <v>929</v>
      </c>
      <c r="B19" s="139">
        <v>1469</v>
      </c>
      <c r="C19" s="222"/>
      <c r="D19" s="139"/>
      <c r="E19" s="139"/>
      <c r="F19" s="222"/>
      <c r="G19" s="222"/>
      <c r="H19" s="139"/>
      <c r="I19" s="222"/>
      <c r="J19" s="139"/>
      <c r="K19" s="139"/>
      <c r="L19" s="139"/>
      <c r="M19" s="140">
        <f t="shared" si="0"/>
        <v>1469</v>
      </c>
      <c r="N19" s="140">
        <f t="shared" si="1"/>
        <v>1469</v>
      </c>
      <c r="O19" s="301" t="str">
        <f t="shared" si="2"/>
        <v/>
      </c>
    </row>
    <row r="20" spans="1:15" ht="26.1" customHeight="1">
      <c r="A20" s="90" t="s">
        <v>320</v>
      </c>
      <c r="B20" s="314"/>
      <c r="C20" s="222"/>
      <c r="D20" s="139"/>
      <c r="E20" s="139"/>
      <c r="F20" s="222"/>
      <c r="G20" s="222"/>
      <c r="H20" s="139"/>
      <c r="I20" s="222"/>
      <c r="J20" s="139"/>
      <c r="K20" s="139"/>
      <c r="L20" s="139"/>
      <c r="M20" s="140">
        <f t="shared" si="0"/>
        <v>0</v>
      </c>
      <c r="N20" s="140">
        <f t="shared" si="1"/>
        <v>0</v>
      </c>
      <c r="O20" s="301" t="str">
        <f t="shared" si="2"/>
        <v/>
      </c>
    </row>
    <row r="21" spans="1:15" ht="26.1" customHeight="1">
      <c r="A21" s="249" t="s">
        <v>930</v>
      </c>
      <c r="B21" s="222"/>
      <c r="C21" s="222"/>
      <c r="D21" s="222"/>
      <c r="E21" s="222"/>
      <c r="F21" s="222"/>
      <c r="G21" s="222"/>
      <c r="H21" s="222"/>
      <c r="I21" s="222"/>
      <c r="J21" s="222"/>
      <c r="K21" s="222"/>
      <c r="L21" s="222"/>
      <c r="M21" s="140">
        <f t="shared" si="0"/>
        <v>0</v>
      </c>
      <c r="N21" s="140">
        <f t="shared" si="1"/>
        <v>0</v>
      </c>
      <c r="O21" s="301" t="str">
        <f t="shared" si="2"/>
        <v/>
      </c>
    </row>
    <row r="22" spans="1:15" ht="26.1" customHeight="1">
      <c r="A22" s="249" t="s">
        <v>931</v>
      </c>
      <c r="B22" s="222"/>
      <c r="C22" s="222"/>
      <c r="D22" s="222"/>
      <c r="E22" s="222"/>
      <c r="F22" s="222"/>
      <c r="G22" s="222"/>
      <c r="H22" s="222"/>
      <c r="I22" s="222"/>
      <c r="J22" s="222"/>
      <c r="K22" s="222"/>
      <c r="L22" s="222"/>
      <c r="M22" s="140">
        <f t="shared" si="0"/>
        <v>0</v>
      </c>
      <c r="N22" s="140">
        <f t="shared" si="1"/>
        <v>0</v>
      </c>
      <c r="O22" s="301" t="str">
        <f t="shared" si="2"/>
        <v/>
      </c>
    </row>
    <row r="23" spans="1:15" ht="26.1" customHeight="1">
      <c r="A23" s="90" t="s">
        <v>932</v>
      </c>
      <c r="B23" s="314"/>
      <c r="C23" s="222"/>
      <c r="D23" s="139"/>
      <c r="E23" s="139"/>
      <c r="F23" s="222"/>
      <c r="G23" s="222"/>
      <c r="H23" s="139"/>
      <c r="I23" s="222"/>
      <c r="J23" s="139"/>
      <c r="K23" s="139"/>
      <c r="L23" s="139"/>
      <c r="M23" s="140">
        <f t="shared" si="0"/>
        <v>0</v>
      </c>
      <c r="N23" s="140">
        <f t="shared" si="1"/>
        <v>0</v>
      </c>
      <c r="O23" s="301" t="str">
        <f t="shared" si="2"/>
        <v/>
      </c>
    </row>
    <row r="24" spans="1:15" ht="26.1" customHeight="1">
      <c r="A24" s="90" t="s">
        <v>933</v>
      </c>
      <c r="B24" s="314"/>
      <c r="C24" s="222"/>
      <c r="D24" s="139"/>
      <c r="E24" s="139"/>
      <c r="F24" s="222"/>
      <c r="G24" s="222"/>
      <c r="H24" s="139"/>
      <c r="I24" s="222"/>
      <c r="J24" s="139"/>
      <c r="K24" s="139"/>
      <c r="L24" s="139"/>
      <c r="M24" s="140">
        <f t="shared" si="0"/>
        <v>0</v>
      </c>
      <c r="N24" s="140">
        <f t="shared" si="1"/>
        <v>0</v>
      </c>
      <c r="O24" s="301" t="str">
        <f t="shared" si="2"/>
        <v/>
      </c>
    </row>
    <row r="25" spans="1:15" ht="26.1" customHeight="1">
      <c r="A25" s="249" t="s">
        <v>385</v>
      </c>
      <c r="B25" s="222"/>
      <c r="C25" s="222"/>
      <c r="D25" s="222"/>
      <c r="E25" s="222"/>
      <c r="F25" s="222"/>
      <c r="G25" s="222"/>
      <c r="H25" s="222"/>
      <c r="I25" s="222"/>
      <c r="J25" s="222"/>
      <c r="K25" s="222"/>
      <c r="L25" s="222"/>
      <c r="M25" s="140">
        <f t="shared" si="0"/>
        <v>0</v>
      </c>
      <c r="N25" s="140">
        <f t="shared" si="1"/>
        <v>0</v>
      </c>
      <c r="O25" s="301" t="str">
        <f t="shared" si="2"/>
        <v/>
      </c>
    </row>
    <row r="26" spans="1:15" ht="26.1" customHeight="1">
      <c r="A26" s="249" t="s">
        <v>389</v>
      </c>
      <c r="B26" s="222"/>
      <c r="C26" s="222"/>
      <c r="D26" s="222"/>
      <c r="E26" s="222"/>
      <c r="F26" s="222"/>
      <c r="G26" s="222"/>
      <c r="H26" s="222"/>
      <c r="I26" s="222"/>
      <c r="J26" s="222"/>
      <c r="K26" s="222"/>
      <c r="L26" s="222"/>
      <c r="M26" s="140">
        <f t="shared" si="0"/>
        <v>0</v>
      </c>
      <c r="N26" s="140">
        <f t="shared" si="1"/>
        <v>0</v>
      </c>
      <c r="O26" s="301" t="str">
        <f t="shared" si="2"/>
        <v/>
      </c>
    </row>
    <row r="27" spans="1:15" ht="26.1" customHeight="1">
      <c r="A27" s="249" t="s">
        <v>610</v>
      </c>
      <c r="B27" s="222"/>
      <c r="C27" s="222"/>
      <c r="D27" s="222"/>
      <c r="E27" s="222"/>
      <c r="F27" s="222"/>
      <c r="G27" s="222"/>
      <c r="H27" s="222"/>
      <c r="I27" s="222"/>
      <c r="J27" s="222"/>
      <c r="K27" s="222"/>
      <c r="L27" s="222"/>
      <c r="M27" s="140">
        <f t="shared" si="0"/>
        <v>0</v>
      </c>
      <c r="N27" s="140">
        <f t="shared" si="1"/>
        <v>0</v>
      </c>
      <c r="O27" s="301" t="str">
        <f t="shared" si="2"/>
        <v/>
      </c>
    </row>
    <row r="28" spans="1:15" ht="26.1" customHeight="1">
      <c r="A28" s="249" t="s">
        <v>395</v>
      </c>
      <c r="B28" s="222"/>
      <c r="C28" s="222"/>
      <c r="D28" s="222"/>
      <c r="E28" s="222"/>
      <c r="F28" s="222"/>
      <c r="G28" s="222"/>
      <c r="H28" s="222"/>
      <c r="I28" s="222"/>
      <c r="J28" s="222"/>
      <c r="K28" s="222"/>
      <c r="L28" s="222"/>
      <c r="M28" s="140">
        <f t="shared" si="0"/>
        <v>0</v>
      </c>
      <c r="N28" s="140">
        <f t="shared" si="1"/>
        <v>0</v>
      </c>
      <c r="O28" s="301" t="str">
        <f t="shared" si="2"/>
        <v/>
      </c>
    </row>
    <row r="29" spans="1:15" ht="26.1" customHeight="1">
      <c r="A29" s="249" t="s">
        <v>934</v>
      </c>
      <c r="B29" s="222"/>
      <c r="C29" s="222"/>
      <c r="D29" s="222"/>
      <c r="E29" s="222"/>
      <c r="F29" s="222"/>
      <c r="G29" s="222"/>
      <c r="H29" s="222"/>
      <c r="I29" s="222"/>
      <c r="J29" s="222"/>
      <c r="K29" s="222"/>
      <c r="L29" s="222"/>
      <c r="M29" s="140">
        <f t="shared" si="0"/>
        <v>0</v>
      </c>
      <c r="N29" s="140">
        <f t="shared" si="1"/>
        <v>0</v>
      </c>
      <c r="O29" s="301" t="str">
        <f t="shared" si="2"/>
        <v/>
      </c>
    </row>
    <row r="30" spans="1:15" ht="26.1" customHeight="1">
      <c r="A30" s="249" t="s">
        <v>403</v>
      </c>
      <c r="B30" s="222"/>
      <c r="C30" s="222"/>
      <c r="D30" s="222"/>
      <c r="E30" s="222"/>
      <c r="F30" s="222"/>
      <c r="G30" s="222"/>
      <c r="H30" s="222"/>
      <c r="I30" s="222"/>
      <c r="J30" s="222"/>
      <c r="K30" s="222"/>
      <c r="L30" s="222"/>
      <c r="M30" s="140">
        <f t="shared" si="0"/>
        <v>0</v>
      </c>
      <c r="N30" s="140">
        <f t="shared" si="1"/>
        <v>0</v>
      </c>
      <c r="O30" s="301" t="str">
        <f t="shared" si="2"/>
        <v/>
      </c>
    </row>
    <row r="31" spans="1:15" ht="26.1" customHeight="1">
      <c r="A31" s="90" t="s">
        <v>935</v>
      </c>
      <c r="B31" s="314"/>
      <c r="C31" s="222"/>
      <c r="D31" s="139"/>
      <c r="E31" s="139"/>
      <c r="F31" s="222"/>
      <c r="G31" s="222"/>
      <c r="H31" s="139"/>
      <c r="I31" s="222"/>
      <c r="J31" s="139"/>
      <c r="K31" s="139"/>
      <c r="L31" s="139"/>
      <c r="M31" s="140">
        <f t="shared" si="0"/>
        <v>0</v>
      </c>
      <c r="N31" s="140">
        <f t="shared" si="1"/>
        <v>0</v>
      </c>
      <c r="O31" s="301" t="str">
        <f t="shared" si="2"/>
        <v/>
      </c>
    </row>
    <row r="32" spans="1:15" ht="26.1" customHeight="1">
      <c r="A32" s="249" t="s">
        <v>561</v>
      </c>
      <c r="B32" s="222"/>
      <c r="C32" s="222"/>
      <c r="D32" s="222"/>
      <c r="E32" s="222"/>
      <c r="F32" s="222"/>
      <c r="G32" s="222"/>
      <c r="H32" s="222"/>
      <c r="I32" s="222"/>
      <c r="J32" s="222"/>
      <c r="K32" s="222"/>
      <c r="L32" s="222"/>
      <c r="M32" s="140">
        <f t="shared" si="0"/>
        <v>0</v>
      </c>
      <c r="N32" s="140">
        <f t="shared" si="1"/>
        <v>0</v>
      </c>
      <c r="O32" s="301" t="str">
        <f t="shared" si="2"/>
        <v/>
      </c>
    </row>
    <row r="33" spans="1:15" ht="26.1" customHeight="1">
      <c r="A33" s="249" t="s">
        <v>936</v>
      </c>
      <c r="B33" s="222"/>
      <c r="C33" s="222"/>
      <c r="D33" s="222"/>
      <c r="E33" s="222"/>
      <c r="F33" s="222"/>
      <c r="G33" s="222"/>
      <c r="H33" s="222"/>
      <c r="I33" s="222"/>
      <c r="J33" s="222"/>
      <c r="K33" s="222"/>
      <c r="L33" s="222"/>
      <c r="M33" s="140">
        <f t="shared" si="0"/>
        <v>0</v>
      </c>
      <c r="N33" s="140">
        <f t="shared" si="1"/>
        <v>0</v>
      </c>
      <c r="O33" s="301" t="str">
        <f t="shared" si="2"/>
        <v/>
      </c>
    </row>
    <row r="34" spans="1:15" ht="26.1" customHeight="1">
      <c r="A34" s="249" t="s">
        <v>578</v>
      </c>
      <c r="B34" s="222"/>
      <c r="C34" s="222"/>
      <c r="D34" s="222"/>
      <c r="E34" s="222"/>
      <c r="F34" s="222"/>
      <c r="G34" s="222"/>
      <c r="H34" s="222"/>
      <c r="I34" s="222"/>
      <c r="J34" s="222"/>
      <c r="K34" s="222"/>
      <c r="L34" s="222"/>
      <c r="M34" s="140">
        <f t="shared" si="0"/>
        <v>0</v>
      </c>
      <c r="N34" s="140">
        <f t="shared" si="1"/>
        <v>0</v>
      </c>
      <c r="O34" s="301" t="str">
        <f t="shared" si="2"/>
        <v/>
      </c>
    </row>
    <row r="35" spans="1:15" ht="26.1" customHeight="1">
      <c r="A35" s="249" t="s">
        <v>582</v>
      </c>
      <c r="B35" s="222"/>
      <c r="C35" s="222"/>
      <c r="D35" s="222"/>
      <c r="E35" s="222"/>
      <c r="F35" s="222"/>
      <c r="G35" s="222"/>
      <c r="H35" s="222"/>
      <c r="I35" s="222"/>
      <c r="J35" s="222"/>
      <c r="K35" s="222"/>
      <c r="L35" s="222"/>
      <c r="M35" s="140">
        <f t="shared" si="0"/>
        <v>0</v>
      </c>
      <c r="N35" s="140">
        <f t="shared" si="1"/>
        <v>0</v>
      </c>
      <c r="O35" s="301" t="str">
        <f t="shared" si="2"/>
        <v/>
      </c>
    </row>
    <row r="36" spans="1:15" ht="26.1" customHeight="1">
      <c r="A36" s="249" t="s">
        <v>584</v>
      </c>
      <c r="B36" s="222"/>
      <c r="C36" s="222"/>
      <c r="D36" s="222"/>
      <c r="E36" s="222"/>
      <c r="F36" s="222"/>
      <c r="G36" s="222"/>
      <c r="H36" s="222"/>
      <c r="I36" s="222"/>
      <c r="J36" s="222"/>
      <c r="K36" s="222"/>
      <c r="L36" s="222"/>
      <c r="M36" s="140">
        <f t="shared" si="0"/>
        <v>0</v>
      </c>
      <c r="N36" s="140">
        <f t="shared" si="1"/>
        <v>0</v>
      </c>
      <c r="O36" s="301" t="str">
        <f t="shared" si="2"/>
        <v/>
      </c>
    </row>
    <row r="37" spans="1:15" ht="26.1" customHeight="1">
      <c r="A37" s="249" t="s">
        <v>937</v>
      </c>
      <c r="B37" s="222"/>
      <c r="C37" s="222"/>
      <c r="D37" s="222"/>
      <c r="E37" s="222"/>
      <c r="F37" s="222"/>
      <c r="G37" s="222"/>
      <c r="H37" s="222"/>
      <c r="I37" s="222"/>
      <c r="J37" s="222"/>
      <c r="K37" s="222"/>
      <c r="L37" s="222"/>
      <c r="M37" s="140">
        <f t="shared" si="0"/>
        <v>0</v>
      </c>
      <c r="N37" s="140">
        <f t="shared" si="1"/>
        <v>0</v>
      </c>
      <c r="O37" s="301" t="str">
        <f t="shared" si="2"/>
        <v/>
      </c>
    </row>
    <row r="38" spans="1:15" ht="26.1" customHeight="1">
      <c r="A38" s="249" t="s">
        <v>938</v>
      </c>
      <c r="B38" s="222"/>
      <c r="C38" s="222"/>
      <c r="D38" s="222"/>
      <c r="E38" s="222"/>
      <c r="F38" s="222"/>
      <c r="G38" s="222"/>
      <c r="H38" s="222"/>
      <c r="I38" s="222"/>
      <c r="J38" s="222"/>
      <c r="K38" s="222"/>
      <c r="L38" s="222"/>
      <c r="M38" s="140">
        <f t="shared" si="0"/>
        <v>0</v>
      </c>
      <c r="N38" s="140">
        <f t="shared" si="1"/>
        <v>0</v>
      </c>
      <c r="O38" s="301" t="str">
        <f t="shared" si="2"/>
        <v/>
      </c>
    </row>
    <row r="39" spans="1:15" ht="26.1" customHeight="1">
      <c r="A39" s="137" t="s">
        <v>655</v>
      </c>
      <c r="B39" s="222"/>
      <c r="C39" s="222"/>
      <c r="D39" s="222"/>
      <c r="E39" s="222"/>
      <c r="F39" s="222"/>
      <c r="G39" s="222"/>
      <c r="H39" s="222"/>
      <c r="I39" s="222"/>
      <c r="J39" s="222"/>
      <c r="K39" s="222"/>
      <c r="L39" s="222"/>
      <c r="M39" s="140">
        <f>B39+C39+D39+F39+G39+H39+I39+J39+K39+L39</f>
        <v>0</v>
      </c>
      <c r="N39" s="140">
        <f>B39+C39+D39+E39+F39+G39+H39+I39+J39+K39+L39</f>
        <v>0</v>
      </c>
      <c r="O39" s="301" t="str">
        <f t="shared" si="2"/>
        <v/>
      </c>
    </row>
    <row r="40" spans="1:15" ht="26.1" customHeight="1">
      <c r="A40" s="137" t="s">
        <v>660</v>
      </c>
      <c r="B40" s="222"/>
      <c r="C40" s="222"/>
      <c r="D40" s="222"/>
      <c r="E40" s="222"/>
      <c r="F40" s="222"/>
      <c r="G40" s="222"/>
      <c r="H40" s="222"/>
      <c r="I40" s="222"/>
      <c r="J40" s="222"/>
      <c r="K40" s="222"/>
      <c r="L40" s="222"/>
      <c r="M40" s="140">
        <f t="shared" ref="M40:M62" si="3">B40+C40+D40+F40+G40+H40+I40+J40+K40+L40</f>
        <v>0</v>
      </c>
      <c r="N40" s="140">
        <f t="shared" ref="N40:N62" si="4">B40+C40+D40+E40+F40+G40+H40+I40+J40+K40+L40</f>
        <v>0</v>
      </c>
      <c r="O40" s="301" t="str">
        <f t="shared" si="2"/>
        <v/>
      </c>
    </row>
    <row r="41" spans="1:15" ht="26.1" customHeight="1">
      <c r="A41" s="137" t="s">
        <v>670</v>
      </c>
      <c r="B41" s="222"/>
      <c r="C41" s="222"/>
      <c r="D41" s="222"/>
      <c r="E41" s="222"/>
      <c r="F41" s="222"/>
      <c r="G41" s="222"/>
      <c r="H41" s="222"/>
      <c r="I41" s="222"/>
      <c r="J41" s="222"/>
      <c r="K41" s="222"/>
      <c r="L41" s="222"/>
      <c r="M41" s="140">
        <f t="shared" si="3"/>
        <v>0</v>
      </c>
      <c r="N41" s="140">
        <f t="shared" si="4"/>
        <v>0</v>
      </c>
      <c r="O41" s="301" t="str">
        <f t="shared" si="2"/>
        <v/>
      </c>
    </row>
    <row r="42" spans="1:15" ht="26.1" customHeight="1">
      <c r="A42" s="137" t="s">
        <v>682</v>
      </c>
      <c r="B42" s="222"/>
      <c r="C42" s="222"/>
      <c r="D42" s="222"/>
      <c r="E42" s="222"/>
      <c r="F42" s="222"/>
      <c r="G42" s="222"/>
      <c r="H42" s="222"/>
      <c r="I42" s="222"/>
      <c r="J42" s="222"/>
      <c r="K42" s="222"/>
      <c r="L42" s="222"/>
      <c r="M42" s="140">
        <f t="shared" si="3"/>
        <v>0</v>
      </c>
      <c r="N42" s="140">
        <f t="shared" si="4"/>
        <v>0</v>
      </c>
      <c r="O42" s="301" t="str">
        <f t="shared" si="2"/>
        <v/>
      </c>
    </row>
    <row r="43" spans="1:15" ht="26.1" customHeight="1">
      <c r="A43" s="137" t="s">
        <v>939</v>
      </c>
      <c r="B43" s="222"/>
      <c r="C43" s="222"/>
      <c r="D43" s="222"/>
      <c r="E43" s="222"/>
      <c r="F43" s="222"/>
      <c r="G43" s="222"/>
      <c r="H43" s="222"/>
      <c r="I43" s="222"/>
      <c r="J43" s="222"/>
      <c r="K43" s="222"/>
      <c r="L43" s="222"/>
      <c r="M43" s="140">
        <f t="shared" si="3"/>
        <v>0</v>
      </c>
      <c r="N43" s="140">
        <f t="shared" si="4"/>
        <v>0</v>
      </c>
      <c r="O43" s="301" t="str">
        <f t="shared" si="2"/>
        <v/>
      </c>
    </row>
    <row r="44" spans="1:15" ht="26.1" customHeight="1">
      <c r="A44" s="137" t="s">
        <v>940</v>
      </c>
      <c r="B44" s="222"/>
      <c r="C44" s="222"/>
      <c r="D44" s="222"/>
      <c r="E44" s="222"/>
      <c r="F44" s="222"/>
      <c r="G44" s="222"/>
      <c r="H44" s="222"/>
      <c r="I44" s="222"/>
      <c r="J44" s="222"/>
      <c r="K44" s="222"/>
      <c r="L44" s="222"/>
      <c r="M44" s="140">
        <f t="shared" si="3"/>
        <v>0</v>
      </c>
      <c r="N44" s="140">
        <f t="shared" si="4"/>
        <v>0</v>
      </c>
      <c r="O44" s="301" t="str">
        <f t="shared" si="2"/>
        <v/>
      </c>
    </row>
    <row r="45" spans="1:15" ht="26.1" customHeight="1">
      <c r="A45" s="137" t="s">
        <v>941</v>
      </c>
      <c r="B45" s="222"/>
      <c r="C45" s="222"/>
      <c r="D45" s="222"/>
      <c r="E45" s="222"/>
      <c r="F45" s="222"/>
      <c r="G45" s="222"/>
      <c r="H45" s="222"/>
      <c r="I45" s="222"/>
      <c r="J45" s="222"/>
      <c r="K45" s="222"/>
      <c r="L45" s="222"/>
      <c r="M45" s="140">
        <f t="shared" si="3"/>
        <v>0</v>
      </c>
      <c r="N45" s="140">
        <f t="shared" si="4"/>
        <v>0</v>
      </c>
      <c r="O45" s="301" t="str">
        <f t="shared" si="2"/>
        <v/>
      </c>
    </row>
    <row r="46" spans="1:15" ht="26.1" customHeight="1">
      <c r="A46" s="137" t="s">
        <v>713</v>
      </c>
      <c r="B46" s="222"/>
      <c r="C46" s="222"/>
      <c r="D46" s="222"/>
      <c r="E46" s="222"/>
      <c r="F46" s="222"/>
      <c r="G46" s="222"/>
      <c r="H46" s="222"/>
      <c r="I46" s="222"/>
      <c r="J46" s="222"/>
      <c r="K46" s="222"/>
      <c r="L46" s="222"/>
      <c r="M46" s="140">
        <f t="shared" si="3"/>
        <v>0</v>
      </c>
      <c r="N46" s="140">
        <f t="shared" si="4"/>
        <v>0</v>
      </c>
      <c r="O46" s="301" t="str">
        <f t="shared" si="2"/>
        <v/>
      </c>
    </row>
    <row r="47" spans="1:15" ht="26.1" customHeight="1">
      <c r="A47" s="137" t="s">
        <v>942</v>
      </c>
      <c r="B47" s="222"/>
      <c r="C47" s="222"/>
      <c r="D47" s="222"/>
      <c r="E47" s="222"/>
      <c r="F47" s="222"/>
      <c r="G47" s="222"/>
      <c r="H47" s="222"/>
      <c r="I47" s="222"/>
      <c r="J47" s="222"/>
      <c r="K47" s="222"/>
      <c r="L47" s="222"/>
      <c r="M47" s="140">
        <f t="shared" si="3"/>
        <v>0</v>
      </c>
      <c r="N47" s="140">
        <f t="shared" si="4"/>
        <v>0</v>
      </c>
      <c r="O47" s="301" t="str">
        <f t="shared" si="2"/>
        <v/>
      </c>
    </row>
    <row r="48" spans="1:15" ht="26.1" customHeight="1">
      <c r="A48" s="137" t="s">
        <v>728</v>
      </c>
      <c r="B48" s="222"/>
      <c r="C48" s="222"/>
      <c r="D48" s="222"/>
      <c r="E48" s="222"/>
      <c r="F48" s="222"/>
      <c r="G48" s="222"/>
      <c r="H48" s="222"/>
      <c r="I48" s="222"/>
      <c r="J48" s="222"/>
      <c r="K48" s="222"/>
      <c r="L48" s="222"/>
      <c r="M48" s="140">
        <f t="shared" si="3"/>
        <v>0</v>
      </c>
      <c r="N48" s="140">
        <f t="shared" si="4"/>
        <v>0</v>
      </c>
      <c r="O48" s="301" t="str">
        <f t="shared" si="2"/>
        <v/>
      </c>
    </row>
    <row r="49" spans="1:15" ht="26.1" customHeight="1">
      <c r="A49" s="246" t="s">
        <v>985</v>
      </c>
      <c r="B49" s="222"/>
      <c r="C49" s="222"/>
      <c r="D49" s="222"/>
      <c r="E49" s="222"/>
      <c r="F49" s="222"/>
      <c r="G49" s="222"/>
      <c r="H49" s="222"/>
      <c r="I49" s="222"/>
      <c r="J49" s="222"/>
      <c r="K49" s="222"/>
      <c r="L49" s="222"/>
      <c r="M49" s="140">
        <f t="shared" si="3"/>
        <v>0</v>
      </c>
      <c r="N49" s="140">
        <f t="shared" si="4"/>
        <v>0</v>
      </c>
      <c r="O49" s="301" t="str">
        <f t="shared" si="2"/>
        <v/>
      </c>
    </row>
    <row r="50" spans="1:15" ht="26.1" customHeight="1">
      <c r="A50" s="246" t="s">
        <v>984</v>
      </c>
      <c r="B50" s="222"/>
      <c r="C50" s="222"/>
      <c r="D50" s="222"/>
      <c r="E50" s="222"/>
      <c r="F50" s="222"/>
      <c r="G50" s="222"/>
      <c r="H50" s="222"/>
      <c r="I50" s="222"/>
      <c r="J50" s="222"/>
      <c r="K50" s="222"/>
      <c r="L50" s="222"/>
      <c r="M50" s="140">
        <f t="shared" si="3"/>
        <v>0</v>
      </c>
      <c r="N50" s="140">
        <f t="shared" si="4"/>
        <v>0</v>
      </c>
      <c r="O50" s="301" t="str">
        <f t="shared" si="2"/>
        <v/>
      </c>
    </row>
    <row r="51" spans="1:15" ht="26.1" customHeight="1">
      <c r="A51" s="246" t="s">
        <v>983</v>
      </c>
      <c r="B51" s="222"/>
      <c r="C51" s="222"/>
      <c r="D51" s="222"/>
      <c r="E51" s="222"/>
      <c r="F51" s="222"/>
      <c r="G51" s="222"/>
      <c r="H51" s="222"/>
      <c r="I51" s="222"/>
      <c r="J51" s="222"/>
      <c r="K51" s="222"/>
      <c r="L51" s="222"/>
      <c r="M51" s="140">
        <f t="shared" si="3"/>
        <v>0</v>
      </c>
      <c r="N51" s="140">
        <f t="shared" si="4"/>
        <v>0</v>
      </c>
      <c r="O51" s="301" t="str">
        <f t="shared" si="2"/>
        <v/>
      </c>
    </row>
    <row r="52" spans="1:15" ht="26.1" customHeight="1">
      <c r="A52" s="246" t="s">
        <v>982</v>
      </c>
      <c r="B52" s="222"/>
      <c r="C52" s="222"/>
      <c r="D52" s="222"/>
      <c r="E52" s="222"/>
      <c r="F52" s="222"/>
      <c r="G52" s="222"/>
      <c r="H52" s="222"/>
      <c r="I52" s="222"/>
      <c r="J52" s="222"/>
      <c r="K52" s="222"/>
      <c r="L52" s="222"/>
      <c r="M52" s="140">
        <f t="shared" si="3"/>
        <v>0</v>
      </c>
      <c r="N52" s="140">
        <f t="shared" si="4"/>
        <v>0</v>
      </c>
      <c r="O52" s="301" t="str">
        <f t="shared" si="2"/>
        <v/>
      </c>
    </row>
    <row r="53" spans="1:15" ht="26.1" customHeight="1">
      <c r="A53" s="246" t="s">
        <v>981</v>
      </c>
      <c r="B53" s="222"/>
      <c r="C53" s="222"/>
      <c r="D53" s="222"/>
      <c r="E53" s="222"/>
      <c r="F53" s="222"/>
      <c r="G53" s="222"/>
      <c r="H53" s="222"/>
      <c r="I53" s="222"/>
      <c r="J53" s="222"/>
      <c r="K53" s="222"/>
      <c r="L53" s="222"/>
      <c r="M53" s="140">
        <f t="shared" si="3"/>
        <v>0</v>
      </c>
      <c r="N53" s="140">
        <f t="shared" si="4"/>
        <v>0</v>
      </c>
      <c r="O53" s="301" t="str">
        <f t="shared" si="2"/>
        <v/>
      </c>
    </row>
    <row r="54" spans="1:15" ht="26.1" customHeight="1">
      <c r="A54" s="246" t="s">
        <v>980</v>
      </c>
      <c r="B54" s="222"/>
      <c r="C54" s="222"/>
      <c r="D54" s="222"/>
      <c r="E54" s="222"/>
      <c r="F54" s="222"/>
      <c r="G54" s="222"/>
      <c r="H54" s="222"/>
      <c r="I54" s="222"/>
      <c r="J54" s="222"/>
      <c r="K54" s="222"/>
      <c r="L54" s="222"/>
      <c r="M54" s="140">
        <f t="shared" si="3"/>
        <v>0</v>
      </c>
      <c r="N54" s="140">
        <f t="shared" si="4"/>
        <v>0</v>
      </c>
      <c r="O54" s="301" t="str">
        <f t="shared" si="2"/>
        <v/>
      </c>
    </row>
    <row r="55" spans="1:15" ht="26.1" customHeight="1">
      <c r="A55" s="246" t="s">
        <v>979</v>
      </c>
      <c r="B55" s="222"/>
      <c r="C55" s="222"/>
      <c r="D55" s="222"/>
      <c r="E55" s="222"/>
      <c r="F55" s="222"/>
      <c r="G55" s="222"/>
      <c r="H55" s="222"/>
      <c r="I55" s="222"/>
      <c r="J55" s="222"/>
      <c r="K55" s="222"/>
      <c r="L55" s="222"/>
      <c r="M55" s="140">
        <f t="shared" si="3"/>
        <v>0</v>
      </c>
      <c r="N55" s="140">
        <f t="shared" si="4"/>
        <v>0</v>
      </c>
      <c r="O55" s="301" t="str">
        <f t="shared" si="2"/>
        <v/>
      </c>
    </row>
    <row r="56" spans="1:15" ht="26.1" customHeight="1">
      <c r="A56" s="246" t="s">
        <v>978</v>
      </c>
      <c r="B56" s="222"/>
      <c r="C56" s="222"/>
      <c r="D56" s="222"/>
      <c r="E56" s="222"/>
      <c r="F56" s="222"/>
      <c r="G56" s="222"/>
      <c r="H56" s="222"/>
      <c r="I56" s="222"/>
      <c r="J56" s="222"/>
      <c r="K56" s="222"/>
      <c r="L56" s="222"/>
      <c r="M56" s="140">
        <f t="shared" si="3"/>
        <v>0</v>
      </c>
      <c r="N56" s="140">
        <f t="shared" si="4"/>
        <v>0</v>
      </c>
      <c r="O56" s="301" t="str">
        <f t="shared" si="2"/>
        <v/>
      </c>
    </row>
    <row r="57" spans="1:15" ht="26.1" customHeight="1">
      <c r="A57" s="246" t="s">
        <v>977</v>
      </c>
      <c r="B57" s="222"/>
      <c r="C57" s="222"/>
      <c r="D57" s="222"/>
      <c r="E57" s="222"/>
      <c r="F57" s="222"/>
      <c r="G57" s="222"/>
      <c r="H57" s="222"/>
      <c r="I57" s="222"/>
      <c r="J57" s="222"/>
      <c r="K57" s="222"/>
      <c r="L57" s="222"/>
      <c r="M57" s="140">
        <f t="shared" si="3"/>
        <v>0</v>
      </c>
      <c r="N57" s="140">
        <f t="shared" si="4"/>
        <v>0</v>
      </c>
      <c r="O57" s="301" t="str">
        <f t="shared" si="2"/>
        <v/>
      </c>
    </row>
    <row r="58" spans="1:15" ht="26.1" customHeight="1">
      <c r="A58" s="246" t="s">
        <v>976</v>
      </c>
      <c r="B58" s="222"/>
      <c r="C58" s="222"/>
      <c r="D58" s="222"/>
      <c r="E58" s="222"/>
      <c r="F58" s="222"/>
      <c r="G58" s="222"/>
      <c r="H58" s="222"/>
      <c r="I58" s="222"/>
      <c r="J58" s="222"/>
      <c r="K58" s="222"/>
      <c r="L58" s="222"/>
      <c r="M58" s="140">
        <f t="shared" si="3"/>
        <v>0</v>
      </c>
      <c r="N58" s="140">
        <f t="shared" si="4"/>
        <v>0</v>
      </c>
      <c r="O58" s="301" t="str">
        <f t="shared" si="2"/>
        <v/>
      </c>
    </row>
    <row r="59" spans="1:15" ht="26.1" customHeight="1">
      <c r="A59" s="246" t="s">
        <v>975</v>
      </c>
      <c r="B59" s="222"/>
      <c r="C59" s="222"/>
      <c r="D59" s="222"/>
      <c r="E59" s="222"/>
      <c r="F59" s="222"/>
      <c r="G59" s="222"/>
      <c r="H59" s="222"/>
      <c r="I59" s="222"/>
      <c r="J59" s="222"/>
      <c r="K59" s="222"/>
      <c r="L59" s="222"/>
      <c r="M59" s="140">
        <f t="shared" si="3"/>
        <v>0</v>
      </c>
      <c r="N59" s="140">
        <f t="shared" si="4"/>
        <v>0</v>
      </c>
      <c r="O59" s="301" t="str">
        <f t="shared" si="2"/>
        <v/>
      </c>
    </row>
    <row r="60" spans="1:15" ht="26.1" customHeight="1">
      <c r="A60" s="247" t="s">
        <v>973</v>
      </c>
      <c r="B60" s="222"/>
      <c r="C60" s="222"/>
      <c r="D60" s="222"/>
      <c r="E60" s="222"/>
      <c r="F60" s="222"/>
      <c r="G60" s="222"/>
      <c r="H60" s="222"/>
      <c r="I60" s="222"/>
      <c r="J60" s="222"/>
      <c r="K60" s="222"/>
      <c r="L60" s="222"/>
      <c r="M60" s="140">
        <f t="shared" si="3"/>
        <v>0</v>
      </c>
      <c r="N60" s="140">
        <f t="shared" si="4"/>
        <v>0</v>
      </c>
      <c r="O60" s="301" t="str">
        <f t="shared" si="2"/>
        <v/>
      </c>
    </row>
    <row r="61" spans="1:15" ht="26.1" customHeight="1">
      <c r="A61" s="247" t="s">
        <v>878</v>
      </c>
      <c r="B61" s="222"/>
      <c r="C61" s="222"/>
      <c r="D61" s="222"/>
      <c r="E61" s="222"/>
      <c r="F61" s="222"/>
      <c r="G61" s="222"/>
      <c r="H61" s="222"/>
      <c r="I61" s="222"/>
      <c r="J61" s="222"/>
      <c r="K61" s="222"/>
      <c r="L61" s="222"/>
      <c r="M61" s="140">
        <f t="shared" si="3"/>
        <v>0</v>
      </c>
      <c r="N61" s="140">
        <f t="shared" si="4"/>
        <v>0</v>
      </c>
      <c r="O61" s="301" t="str">
        <f t="shared" si="2"/>
        <v/>
      </c>
    </row>
    <row r="62" spans="1:15" ht="26.1" customHeight="1">
      <c r="A62" s="134" t="s">
        <v>893</v>
      </c>
      <c r="B62" s="141">
        <f>SUM(B7:B61)</f>
        <v>559582</v>
      </c>
      <c r="C62" s="141">
        <f t="shared" ref="C62:L62" si="5">+SUM(C7:C61)</f>
        <v>53438</v>
      </c>
      <c r="D62" s="141">
        <f t="shared" si="5"/>
        <v>307423</v>
      </c>
      <c r="E62" s="141">
        <f t="shared" si="5"/>
        <v>0</v>
      </c>
      <c r="F62" s="141">
        <f t="shared" si="5"/>
        <v>0</v>
      </c>
      <c r="G62" s="141">
        <f t="shared" si="5"/>
        <v>0</v>
      </c>
      <c r="H62" s="141">
        <f t="shared" si="5"/>
        <v>159463</v>
      </c>
      <c r="I62" s="141">
        <f t="shared" si="5"/>
        <v>0</v>
      </c>
      <c r="J62" s="141">
        <f t="shared" si="5"/>
        <v>0</v>
      </c>
      <c r="K62" s="141">
        <f t="shared" si="5"/>
        <v>0</v>
      </c>
      <c r="L62" s="141">
        <f t="shared" si="5"/>
        <v>50185</v>
      </c>
      <c r="M62" s="140">
        <f t="shared" si="3"/>
        <v>1130091</v>
      </c>
      <c r="N62" s="140">
        <f t="shared" si="4"/>
        <v>1130091</v>
      </c>
    </row>
    <row r="63" spans="1:15">
      <c r="A63" s="76"/>
      <c r="B63" s="76"/>
      <c r="C63" s="76"/>
      <c r="D63" s="76"/>
      <c r="E63" s="76"/>
      <c r="G63" s="138"/>
      <c r="H63" s="76"/>
      <c r="I63" s="138"/>
      <c r="L63" s="135"/>
    </row>
    <row r="64" spans="1:15">
      <c r="A64" s="76"/>
      <c r="B64" s="76"/>
      <c r="C64" s="76"/>
      <c r="D64" s="76"/>
      <c r="E64" s="76"/>
      <c r="F64" s="138"/>
      <c r="G64" s="76"/>
      <c r="H64" s="76"/>
      <c r="I64" s="76"/>
    </row>
    <row r="65" spans="1:14" s="92" customFormat="1">
      <c r="A65" s="3" t="s">
        <v>1017</v>
      </c>
      <c r="M65" s="2"/>
      <c r="N65" s="2"/>
    </row>
    <row r="66" spans="1:14" s="92" customFormat="1" ht="20.399999999999999">
      <c r="A66" s="2" t="s">
        <v>1018</v>
      </c>
      <c r="B66" s="302">
        <f>B16+B17+B20+B23+B24+B31</f>
        <v>0</v>
      </c>
      <c r="C66" s="292"/>
      <c r="D66" s="293"/>
      <c r="E66" s="293"/>
      <c r="F66" s="293"/>
      <c r="G66" s="294"/>
      <c r="M66" s="2"/>
      <c r="N66" s="2"/>
    </row>
    <row r="67" spans="1:14" s="92" customFormat="1">
      <c r="A67" s="3" t="s">
        <v>1020</v>
      </c>
      <c r="B67" s="292"/>
      <c r="C67" s="292"/>
      <c r="D67" s="292"/>
      <c r="E67" s="292"/>
      <c r="F67" s="292"/>
      <c r="G67" s="292"/>
      <c r="H67" s="292"/>
      <c r="I67" s="292"/>
      <c r="J67" s="292"/>
      <c r="M67" s="2"/>
      <c r="N67" s="2"/>
    </row>
    <row r="68" spans="1:14" s="92" customFormat="1" ht="20.399999999999999">
      <c r="A68" s="2" t="s">
        <v>1021</v>
      </c>
      <c r="B68" s="303">
        <f>B11</f>
        <v>0</v>
      </c>
      <c r="C68" s="292"/>
      <c r="D68" s="293" t="s">
        <v>1019</v>
      </c>
      <c r="E68" s="293"/>
      <c r="F68" s="293"/>
      <c r="G68" s="294"/>
      <c r="J68" s="365" t="str">
        <f ca="1">IF(B68&gt;(E2*0.2),B68-(E2*0.2),"")</f>
        <v/>
      </c>
      <c r="K68" s="331"/>
      <c r="M68" s="2"/>
      <c r="N68" s="2"/>
    </row>
    <row r="69" spans="1:14" s="92" customFormat="1">
      <c r="A69" s="3" t="s">
        <v>1022</v>
      </c>
      <c r="B69" s="295"/>
      <c r="C69" s="295"/>
      <c r="D69" s="295"/>
      <c r="E69" s="295"/>
      <c r="F69" s="295"/>
      <c r="G69" s="295"/>
      <c r="H69" s="295"/>
      <c r="I69" s="295"/>
      <c r="J69" s="292"/>
      <c r="M69" s="2"/>
      <c r="N69" s="2"/>
    </row>
    <row r="70" spans="1:14" s="92" customFormat="1" ht="16.8">
      <c r="A70" s="2" t="s">
        <v>1023</v>
      </c>
      <c r="B70" s="304">
        <f>'180B IIIC2'!B70</f>
        <v>0</v>
      </c>
      <c r="C70" s="295"/>
      <c r="D70" s="295"/>
      <c r="E70" s="295"/>
      <c r="F70" s="295"/>
      <c r="G70" s="295"/>
      <c r="H70" s="295"/>
      <c r="I70" s="295"/>
      <c r="J70" s="292"/>
      <c r="M70" s="2"/>
      <c r="N70" s="2"/>
    </row>
    <row r="71" spans="1:14" s="92" customFormat="1" ht="16.8">
      <c r="A71" s="2"/>
      <c r="B71" s="296"/>
      <c r="C71" s="295"/>
      <c r="D71" s="295"/>
      <c r="E71" s="295"/>
      <c r="F71" s="295"/>
      <c r="G71" s="295"/>
      <c r="H71" s="295"/>
      <c r="I71" s="295"/>
      <c r="J71" s="292"/>
      <c r="M71" s="2"/>
      <c r="N71" s="2"/>
    </row>
    <row r="72" spans="1:14" s="92" customFormat="1" ht="15">
      <c r="A72" s="3" t="s">
        <v>1024</v>
      </c>
      <c r="B72" s="305">
        <f ca="1">E2-B66-B68+B70</f>
        <v>559582</v>
      </c>
      <c r="C72" s="295"/>
      <c r="D72" s="295"/>
      <c r="E72" s="295"/>
      <c r="F72" s="295"/>
      <c r="G72" s="295"/>
      <c r="H72" s="295"/>
      <c r="I72" s="295"/>
      <c r="J72" s="292"/>
      <c r="M72" s="2"/>
      <c r="N72" s="2"/>
    </row>
    <row r="73" spans="1:14" s="92" customFormat="1" ht="16.8">
      <c r="A73" s="2"/>
      <c r="B73" s="296"/>
      <c r="C73" s="295"/>
      <c r="D73" s="295"/>
      <c r="E73" s="295"/>
      <c r="F73" s="295"/>
      <c r="G73" s="295"/>
      <c r="H73" s="295"/>
      <c r="I73" s="295"/>
      <c r="J73" s="292"/>
      <c r="M73" s="2"/>
      <c r="N73" s="2"/>
    </row>
    <row r="74" spans="1:14" s="92" customFormat="1" ht="15.6">
      <c r="A74" s="297" t="s">
        <v>1028</v>
      </c>
      <c r="M74" s="2"/>
      <c r="N74" s="2"/>
    </row>
    <row r="75" spans="1:14" s="92" customFormat="1" ht="15.6">
      <c r="A75" s="297" t="s">
        <v>1029</v>
      </c>
      <c r="M75" s="2"/>
      <c r="N75" s="2"/>
    </row>
    <row r="76" spans="1:14" s="92" customFormat="1">
      <c r="M76" s="2"/>
      <c r="N76" s="2"/>
    </row>
    <row r="77" spans="1:14">
      <c r="A77" s="76"/>
      <c r="B77" s="76"/>
      <c r="C77" s="76"/>
      <c r="D77" s="76"/>
      <c r="E77" s="76"/>
      <c r="F77" s="76"/>
      <c r="G77" s="76"/>
      <c r="H77" s="76"/>
      <c r="I77" s="76"/>
    </row>
    <row r="78" spans="1:14">
      <c r="A78" s="76"/>
      <c r="B78" s="76"/>
      <c r="C78" s="76"/>
      <c r="D78" s="76"/>
      <c r="E78" s="76"/>
      <c r="F78" s="76"/>
      <c r="G78" s="76"/>
      <c r="H78" s="76"/>
      <c r="I78" s="76"/>
    </row>
    <row r="79" spans="1:14">
      <c r="A79" s="76"/>
      <c r="B79" s="76"/>
      <c r="C79" s="76"/>
      <c r="D79" s="76"/>
      <c r="E79" s="76"/>
      <c r="F79" s="76"/>
      <c r="G79" s="76"/>
      <c r="H79" s="76"/>
      <c r="I79" s="76"/>
    </row>
    <row r="80" spans="1:14">
      <c r="A80" s="76"/>
      <c r="B80" s="76"/>
      <c r="C80" s="76"/>
      <c r="D80" s="76"/>
      <c r="E80" s="76"/>
      <c r="F80" s="76"/>
      <c r="G80" s="76"/>
      <c r="H80" s="76"/>
      <c r="I80" s="76"/>
    </row>
    <row r="81" spans="1:9">
      <c r="A81" s="76"/>
      <c r="B81" s="76"/>
      <c r="C81" s="76"/>
      <c r="D81" s="76"/>
      <c r="E81" s="76"/>
      <c r="F81" s="76"/>
      <c r="G81" s="76"/>
      <c r="H81" s="76"/>
      <c r="I81" s="76"/>
    </row>
    <row r="82" spans="1:9">
      <c r="A82" s="76"/>
      <c r="B82" s="76"/>
      <c r="C82" s="76"/>
      <c r="D82" s="76"/>
      <c r="E82" s="76"/>
      <c r="F82" s="76"/>
      <c r="G82" s="76"/>
      <c r="H82" s="76"/>
      <c r="I82" s="76"/>
    </row>
    <row r="83" spans="1:9">
      <c r="A83" s="76"/>
      <c r="B83" s="76"/>
      <c r="C83" s="76"/>
      <c r="D83" s="76"/>
      <c r="E83" s="76"/>
      <c r="F83" s="76"/>
      <c r="G83" s="76"/>
      <c r="H83" s="76"/>
      <c r="I83" s="76"/>
    </row>
    <row r="84" spans="1:9">
      <c r="A84" s="76"/>
      <c r="B84" s="76"/>
      <c r="C84" s="76"/>
      <c r="D84" s="76"/>
      <c r="E84" s="76"/>
      <c r="F84" s="76"/>
      <c r="G84" s="76"/>
      <c r="H84" s="76"/>
      <c r="I84" s="76"/>
    </row>
    <row r="85" spans="1:9">
      <c r="A85" s="76"/>
      <c r="B85" s="76"/>
      <c r="C85" s="76"/>
      <c r="D85" s="76"/>
      <c r="E85" s="76"/>
      <c r="F85" s="76"/>
      <c r="G85" s="76"/>
      <c r="H85" s="76"/>
      <c r="I85" s="76"/>
    </row>
    <row r="86" spans="1:9">
      <c r="A86" s="76"/>
      <c r="B86" s="76"/>
      <c r="C86" s="76"/>
      <c r="D86" s="76"/>
      <c r="E86" s="76"/>
      <c r="F86" s="76"/>
      <c r="G86" s="76"/>
      <c r="H86" s="76"/>
      <c r="I86" s="76"/>
    </row>
    <row r="87" spans="1:9">
      <c r="A87" s="76"/>
      <c r="B87" s="76"/>
      <c r="C87" s="76"/>
      <c r="D87" s="76"/>
      <c r="E87" s="76"/>
      <c r="F87" s="76"/>
      <c r="G87" s="76"/>
      <c r="H87" s="76"/>
      <c r="I87" s="76"/>
    </row>
    <row r="88" spans="1:9">
      <c r="A88" s="76"/>
      <c r="B88" s="76"/>
      <c r="C88" s="76"/>
      <c r="D88" s="76"/>
      <c r="E88" s="76"/>
      <c r="F88" s="76"/>
      <c r="G88" s="76"/>
      <c r="H88" s="76"/>
      <c r="I88" s="76"/>
    </row>
    <row r="89" spans="1:9">
      <c r="A89" s="76"/>
      <c r="B89" s="76"/>
      <c r="C89" s="76"/>
      <c r="D89" s="76"/>
      <c r="E89" s="76"/>
      <c r="F89" s="76"/>
      <c r="G89" s="76"/>
      <c r="H89" s="76"/>
      <c r="I89" s="76"/>
    </row>
    <row r="90" spans="1:9">
      <c r="A90" s="76"/>
      <c r="B90" s="76"/>
      <c r="C90" s="76"/>
      <c r="D90" s="76"/>
      <c r="E90" s="76"/>
      <c r="F90" s="76"/>
      <c r="G90" s="76"/>
      <c r="H90" s="76"/>
      <c r="I90" s="76"/>
    </row>
    <row r="91" spans="1:9">
      <c r="A91" s="76"/>
      <c r="B91" s="76"/>
      <c r="C91" s="76"/>
      <c r="D91" s="76"/>
      <c r="E91" s="76"/>
      <c r="F91" s="76"/>
      <c r="G91" s="76"/>
      <c r="H91" s="76"/>
      <c r="I91" s="76"/>
    </row>
    <row r="92" spans="1:9">
      <c r="A92" s="76"/>
      <c r="B92" s="76"/>
      <c r="C92" s="76"/>
      <c r="D92" s="76"/>
      <c r="E92" s="76"/>
      <c r="F92" s="76"/>
      <c r="H92" s="76"/>
    </row>
    <row r="93" spans="1:9">
      <c r="A93" s="76"/>
      <c r="B93" s="76"/>
      <c r="C93" s="76"/>
      <c r="D93" s="76"/>
      <c r="E93" s="76"/>
      <c r="H93" s="76"/>
    </row>
    <row r="94" spans="1:9">
      <c r="A94" s="76"/>
      <c r="B94" s="76"/>
      <c r="C94" s="76"/>
      <c r="D94" s="76"/>
      <c r="E94" s="76"/>
      <c r="H94" s="76"/>
    </row>
    <row r="95" spans="1:9">
      <c r="A95" s="76"/>
      <c r="B95" s="76"/>
      <c r="C95" s="76"/>
      <c r="D95" s="76"/>
      <c r="E95" s="76"/>
      <c r="H95" s="76"/>
    </row>
    <row r="96" spans="1:9">
      <c r="A96" s="76"/>
      <c r="B96" s="76"/>
      <c r="C96" s="76"/>
      <c r="D96" s="76"/>
      <c r="E96" s="76"/>
      <c r="H96" s="76"/>
    </row>
    <row r="97" spans="1:8">
      <c r="A97" s="76"/>
      <c r="B97" s="76"/>
      <c r="C97" s="76"/>
      <c r="D97" s="76"/>
      <c r="E97" s="76"/>
      <c r="H97" s="76"/>
    </row>
    <row r="98" spans="1:8">
      <c r="A98" s="76"/>
      <c r="B98" s="76"/>
      <c r="C98" s="76"/>
      <c r="D98" s="76"/>
      <c r="E98" s="76"/>
      <c r="H98" s="76"/>
    </row>
    <row r="99" spans="1:8">
      <c r="A99" s="76"/>
      <c r="B99" s="76"/>
      <c r="C99" s="76"/>
      <c r="D99" s="76"/>
      <c r="E99" s="76"/>
      <c r="H99" s="76"/>
    </row>
    <row r="100" spans="1:8">
      <c r="A100" s="76"/>
      <c r="B100" s="76"/>
      <c r="C100" s="76"/>
      <c r="D100" s="76"/>
      <c r="E100" s="76"/>
      <c r="H100" s="76"/>
    </row>
    <row r="101" spans="1:8">
      <c r="A101" s="76"/>
      <c r="B101" s="76"/>
      <c r="C101" s="76"/>
      <c r="D101" s="76"/>
      <c r="E101" s="76"/>
      <c r="H101" s="76"/>
    </row>
    <row r="102" spans="1:8">
      <c r="A102" s="76"/>
      <c r="B102" s="76"/>
      <c r="C102" s="76"/>
      <c r="D102" s="76"/>
      <c r="E102" s="76"/>
      <c r="H102" s="76"/>
    </row>
    <row r="103" spans="1:8">
      <c r="A103" s="76"/>
      <c r="B103" s="76"/>
      <c r="C103" s="76"/>
      <c r="D103" s="76"/>
      <c r="E103" s="76"/>
      <c r="H103" s="76"/>
    </row>
    <row r="104" spans="1:8">
      <c r="A104" s="76"/>
      <c r="B104" s="76"/>
      <c r="C104" s="76"/>
      <c r="D104" s="76"/>
      <c r="E104" s="76"/>
      <c r="H104" s="76"/>
    </row>
    <row r="105" spans="1:8">
      <c r="A105" s="76"/>
      <c r="B105" s="76"/>
      <c r="C105" s="76"/>
      <c r="D105" s="76"/>
      <c r="E105" s="76"/>
      <c r="H105" s="76"/>
    </row>
    <row r="106" spans="1:8">
      <c r="A106" s="76"/>
      <c r="B106" s="76"/>
      <c r="C106" s="76"/>
      <c r="D106" s="76"/>
      <c r="E106" s="76"/>
      <c r="H106" s="76"/>
    </row>
    <row r="107" spans="1:8">
      <c r="A107" s="76"/>
      <c r="B107" s="76"/>
      <c r="C107" s="76"/>
      <c r="D107" s="76"/>
      <c r="E107" s="76"/>
      <c r="H107" s="76"/>
    </row>
    <row r="108" spans="1:8">
      <c r="A108" s="76"/>
      <c r="B108" s="76"/>
      <c r="C108" s="76"/>
      <c r="D108" s="76"/>
      <c r="E108" s="76"/>
      <c r="H108" s="76"/>
    </row>
    <row r="109" spans="1:8">
      <c r="A109" s="76"/>
      <c r="B109" s="76"/>
      <c r="C109" s="76"/>
      <c r="D109" s="76"/>
      <c r="E109" s="76"/>
      <c r="H109" s="76"/>
    </row>
    <row r="110" spans="1:8">
      <c r="A110" s="76"/>
      <c r="B110" s="76"/>
      <c r="C110" s="76"/>
      <c r="D110" s="76"/>
      <c r="E110" s="76"/>
      <c r="H110" s="76"/>
    </row>
    <row r="111" spans="1:8">
      <c r="A111" s="76"/>
      <c r="B111" s="76"/>
      <c r="C111" s="76"/>
      <c r="D111" s="76"/>
      <c r="E111" s="76"/>
      <c r="H111" s="76"/>
    </row>
    <row r="112" spans="1:8">
      <c r="A112" s="76"/>
      <c r="B112" s="76"/>
      <c r="C112" s="76"/>
      <c r="D112" s="76"/>
      <c r="E112" s="76"/>
      <c r="H112" s="76"/>
    </row>
    <row r="113" spans="1:8">
      <c r="A113" s="76"/>
      <c r="B113" s="76"/>
      <c r="C113" s="76"/>
      <c r="D113" s="76"/>
      <c r="E113" s="76"/>
      <c r="H113" s="76"/>
    </row>
    <row r="114" spans="1:8">
      <c r="A114" s="76"/>
      <c r="B114" s="76"/>
      <c r="C114" s="76"/>
      <c r="D114" s="76"/>
      <c r="E114" s="76"/>
      <c r="H114" s="76"/>
    </row>
    <row r="115" spans="1:8">
      <c r="A115" s="76"/>
      <c r="B115" s="76"/>
      <c r="C115" s="76"/>
      <c r="D115" s="76"/>
      <c r="E115" s="76"/>
      <c r="H115" s="76"/>
    </row>
    <row r="116" spans="1:8">
      <c r="A116" s="76"/>
      <c r="B116" s="76"/>
      <c r="C116" s="76"/>
      <c r="D116" s="76"/>
      <c r="E116" s="76"/>
      <c r="H116" s="76"/>
    </row>
    <row r="117" spans="1:8">
      <c r="A117" s="76"/>
      <c r="B117" s="76"/>
      <c r="C117" s="76"/>
      <c r="D117" s="76"/>
      <c r="E117" s="76"/>
      <c r="H117" s="76"/>
    </row>
    <row r="118" spans="1:8">
      <c r="A118" s="76"/>
      <c r="B118" s="76"/>
      <c r="C118" s="76"/>
      <c r="D118" s="76"/>
      <c r="E118" s="76"/>
      <c r="H118" s="76"/>
    </row>
    <row r="119" spans="1:8">
      <c r="A119" s="76"/>
      <c r="B119" s="76"/>
      <c r="C119" s="76"/>
      <c r="D119" s="76"/>
      <c r="E119" s="76"/>
      <c r="H119" s="76"/>
    </row>
    <row r="120" spans="1:8">
      <c r="A120" s="76"/>
      <c r="B120" s="76"/>
      <c r="C120" s="76"/>
      <c r="D120" s="76"/>
      <c r="E120" s="76"/>
      <c r="H120" s="76"/>
    </row>
    <row r="121" spans="1:8">
      <c r="A121" s="76"/>
      <c r="B121" s="76"/>
      <c r="C121" s="76"/>
      <c r="D121" s="76"/>
      <c r="E121" s="76"/>
      <c r="H121" s="76"/>
    </row>
  </sheetData>
  <sheetProtection password="C14D" sheet="1" objects="1" scenarios="1"/>
  <mergeCells count="1">
    <mergeCell ref="J68:K68"/>
  </mergeCells>
  <conditionalFormatting sqref="B1">
    <cfRule type="containsText" dxfId="15" priority="1" operator="containsText" text="Errors">
      <formula>NOT(ISERROR(SEARCH("Errors",B1)))</formula>
    </cfRule>
  </conditionalFormatting>
  <dataValidations count="2">
    <dataValidation type="list" showInputMessage="1" showErrorMessage="1" sqref="A2 A4">
      <formula1>CAU</formula1>
    </dataValidation>
    <dataValidation type="whole" allowBlank="1" showInputMessage="1" showErrorMessage="1" errorTitle="Data Validation" error="Please enter a whole number between 0 and 2147483647." sqref="B7:N62">
      <formula1>0</formula1>
      <formula2>10000000000</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showInputMessage="1" showErrorMessage="1">
          <x14:formula1>
            <xm:f>'Addl Info'!$A$2:$A$3</xm:f>
          </x14:formula1>
          <xm:sqref>B4 B2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8" tint="0.39997558519241921"/>
  </sheetPr>
  <dimension ref="A1:P196"/>
  <sheetViews>
    <sheetView zoomScaleNormal="100" workbookViewId="0">
      <selection activeCell="K12" sqref="K12"/>
    </sheetView>
  </sheetViews>
  <sheetFormatPr defaultColWidth="8.88671875" defaultRowHeight="13.2"/>
  <cols>
    <col min="1" max="1" width="30.6640625" style="2" customWidth="1"/>
    <col min="2" max="5" width="15.6640625" style="2" customWidth="1"/>
    <col min="6" max="7" width="15.6640625" style="2" hidden="1" customWidth="1"/>
    <col min="8" max="8" width="15.6640625" style="2" customWidth="1"/>
    <col min="9" max="9" width="15.6640625" style="2" hidden="1" customWidth="1"/>
    <col min="10" max="12" width="15.6640625" style="2" customWidth="1"/>
    <col min="13" max="14" width="25.6640625" style="2" customWidth="1"/>
    <col min="15" max="16384" width="8.88671875" style="2"/>
  </cols>
  <sheetData>
    <row r="1" spans="1:16">
      <c r="A1" s="182" t="s">
        <v>947</v>
      </c>
      <c r="B1" s="188" t="str">
        <f>IF('Compliance Issues'!I2="x","Errors exist, see the Compliance Issues tab.","")</f>
        <v>Errors exist, see the Compliance Issues tab.</v>
      </c>
    </row>
    <row r="2" spans="1:16" ht="15.6">
      <c r="A2" s="10" t="s">
        <v>45</v>
      </c>
      <c r="B2" s="8" t="s">
        <v>4</v>
      </c>
      <c r="D2" s="179" t="str">
        <f>LOOKUP(B2,Date,'Addl Info'!B9:B9)</f>
        <v>2021 BUDGET</v>
      </c>
      <c r="E2" s="72">
        <f ca="1">IF(D2="Non-Submission Period",0,LOOKUP(A2,CAUTAU,Allocations!F4:F6))</f>
        <v>301093</v>
      </c>
      <c r="J2" s="180"/>
    </row>
    <row r="3" spans="1:16">
      <c r="A3" s="182" t="s">
        <v>944</v>
      </c>
      <c r="B3" s="87"/>
      <c r="D3" s="240" t="s">
        <v>917</v>
      </c>
      <c r="E3" s="186">
        <f ca="1">E2-B62</f>
        <v>0</v>
      </c>
      <c r="J3" s="87"/>
      <c r="K3" s="87"/>
    </row>
    <row r="4" spans="1:16" ht="15.6">
      <c r="A4" s="10" t="s">
        <v>45</v>
      </c>
      <c r="B4" s="8" t="s">
        <v>4</v>
      </c>
      <c r="D4" s="179" t="str">
        <f>LOOKUP(B4,Date,'Addl Info'!B9:B9)</f>
        <v>2021 BUDGET</v>
      </c>
      <c r="E4" s="72">
        <f ca="1">IF(D4="Non-Submission Period",0,LOOKUP(A4,CAUTAU,Allocations!M4:M6))</f>
        <v>168557</v>
      </c>
      <c r="J4" s="180"/>
    </row>
    <row r="5" spans="1:16">
      <c r="A5" s="88"/>
      <c r="B5" s="89"/>
      <c r="D5" s="240" t="s">
        <v>917</v>
      </c>
      <c r="E5" s="186">
        <f ca="1">E4-'180B IIIC1'!C62-'180B IIIC2'!C62</f>
        <v>0</v>
      </c>
      <c r="H5" s="2" t="s">
        <v>948</v>
      </c>
      <c r="I5" s="89"/>
      <c r="J5" s="89"/>
      <c r="K5" s="89"/>
    </row>
    <row r="6" spans="1:16" ht="77.099999999999994" customHeight="1">
      <c r="A6" s="195" t="s">
        <v>918</v>
      </c>
      <c r="B6" s="195" t="s">
        <v>955</v>
      </c>
      <c r="C6" s="195" t="s">
        <v>946</v>
      </c>
      <c r="D6" s="195" t="s">
        <v>919</v>
      </c>
      <c r="E6" s="195" t="s">
        <v>920</v>
      </c>
      <c r="F6" s="195" t="s">
        <v>987</v>
      </c>
      <c r="G6" s="195" t="s">
        <v>987</v>
      </c>
      <c r="H6" s="195" t="s">
        <v>921</v>
      </c>
      <c r="I6" s="195" t="s">
        <v>987</v>
      </c>
      <c r="J6" s="195" t="s">
        <v>922</v>
      </c>
      <c r="K6" s="195" t="s">
        <v>923</v>
      </c>
      <c r="L6" s="195" t="s">
        <v>924</v>
      </c>
      <c r="M6" s="195" t="s">
        <v>966</v>
      </c>
      <c r="N6" s="195" t="s">
        <v>967</v>
      </c>
    </row>
    <row r="7" spans="1:16" ht="26.1" customHeight="1">
      <c r="A7" s="249" t="s">
        <v>168</v>
      </c>
      <c r="B7" s="222"/>
      <c r="C7" s="222"/>
      <c r="D7" s="222"/>
      <c r="E7" s="222"/>
      <c r="F7" s="222"/>
      <c r="G7" s="222"/>
      <c r="H7" s="222"/>
      <c r="I7" s="222"/>
      <c r="J7" s="222"/>
      <c r="K7" s="222"/>
      <c r="L7" s="222"/>
      <c r="M7" s="140">
        <f t="shared" ref="M7:M38" si="0">B7+C7+D7+F7+G7+H7+I7+J7+K7+L7</f>
        <v>0</v>
      </c>
      <c r="N7" s="140">
        <f t="shared" ref="N7:N38" si="1">B7+C7+D7+E7+F7+G7+H7+I7+J7+K7+L7</f>
        <v>0</v>
      </c>
      <c r="O7" s="301" t="str">
        <f>IF(AND(N7&gt;0,B7=0),"x","")</f>
        <v/>
      </c>
    </row>
    <row r="8" spans="1:16" ht="26.1" customHeight="1">
      <c r="A8" s="249" t="s">
        <v>171</v>
      </c>
      <c r="B8" s="222"/>
      <c r="C8" s="222"/>
      <c r="D8" s="222"/>
      <c r="E8" s="222"/>
      <c r="F8" s="222"/>
      <c r="G8" s="222"/>
      <c r="H8" s="222"/>
      <c r="I8" s="222"/>
      <c r="J8" s="222"/>
      <c r="K8" s="222"/>
      <c r="L8" s="222"/>
      <c r="M8" s="140">
        <f t="shared" si="0"/>
        <v>0</v>
      </c>
      <c r="N8" s="140">
        <f t="shared" si="1"/>
        <v>0</v>
      </c>
      <c r="O8" s="301" t="str">
        <f t="shared" ref="O8:O61" si="2">IF(AND(N8&gt;0,B8=0),"x","")</f>
        <v/>
      </c>
    </row>
    <row r="9" spans="1:16" ht="26.1" customHeight="1">
      <c r="A9" s="249" t="s">
        <v>179</v>
      </c>
      <c r="B9" s="222"/>
      <c r="C9" s="222"/>
      <c r="D9" s="222"/>
      <c r="E9" s="222"/>
      <c r="F9" s="222"/>
      <c r="G9" s="222"/>
      <c r="H9" s="222"/>
      <c r="I9" s="222"/>
      <c r="J9" s="222"/>
      <c r="K9" s="222"/>
      <c r="L9" s="222"/>
      <c r="M9" s="140">
        <f t="shared" si="0"/>
        <v>0</v>
      </c>
      <c r="N9" s="140">
        <f t="shared" si="1"/>
        <v>0</v>
      </c>
      <c r="O9" s="301" t="str">
        <f t="shared" si="2"/>
        <v/>
      </c>
    </row>
    <row r="10" spans="1:16" ht="26.1" customHeight="1">
      <c r="A10" s="249" t="s">
        <v>187</v>
      </c>
      <c r="B10" s="222"/>
      <c r="C10" s="222"/>
      <c r="D10" s="222"/>
      <c r="E10" s="222"/>
      <c r="F10" s="222"/>
      <c r="G10" s="222"/>
      <c r="H10" s="222"/>
      <c r="I10" s="222"/>
      <c r="J10" s="222"/>
      <c r="K10" s="222"/>
      <c r="L10" s="222"/>
      <c r="M10" s="140">
        <f t="shared" si="0"/>
        <v>0</v>
      </c>
      <c r="N10" s="140">
        <f t="shared" si="1"/>
        <v>0</v>
      </c>
      <c r="O10" s="301" t="str">
        <f t="shared" si="2"/>
        <v/>
      </c>
    </row>
    <row r="11" spans="1:16" ht="26.1" customHeight="1">
      <c r="A11" s="134" t="s">
        <v>925</v>
      </c>
      <c r="B11" s="139">
        <v>291248</v>
      </c>
      <c r="C11" s="139">
        <v>115119</v>
      </c>
      <c r="D11" s="139">
        <v>200621</v>
      </c>
      <c r="E11" s="139"/>
      <c r="F11" s="222"/>
      <c r="G11" s="222"/>
      <c r="H11" s="139">
        <v>83112</v>
      </c>
      <c r="I11" s="222"/>
      <c r="J11" s="139">
        <v>13702</v>
      </c>
      <c r="K11" s="139">
        <v>2200</v>
      </c>
      <c r="L11" s="139">
        <v>372875</v>
      </c>
      <c r="M11" s="140">
        <f t="shared" si="0"/>
        <v>1078877</v>
      </c>
      <c r="N11" s="140">
        <f t="shared" si="1"/>
        <v>1078877</v>
      </c>
      <c r="O11" s="301" t="str">
        <f t="shared" si="2"/>
        <v/>
      </c>
      <c r="P11" s="69"/>
    </row>
    <row r="12" spans="1:16" ht="26.1" customHeight="1">
      <c r="A12" s="249" t="s">
        <v>218</v>
      </c>
      <c r="B12" s="222"/>
      <c r="C12" s="222"/>
      <c r="D12" s="222"/>
      <c r="E12" s="222"/>
      <c r="F12" s="222"/>
      <c r="G12" s="222"/>
      <c r="H12" s="222"/>
      <c r="I12" s="222"/>
      <c r="J12" s="222"/>
      <c r="K12" s="222"/>
      <c r="L12" s="222"/>
      <c r="M12" s="140">
        <f t="shared" si="0"/>
        <v>0</v>
      </c>
      <c r="N12" s="140">
        <f t="shared" si="1"/>
        <v>0</v>
      </c>
      <c r="O12" s="301" t="str">
        <f t="shared" si="2"/>
        <v/>
      </c>
    </row>
    <row r="13" spans="1:16" ht="26.1" customHeight="1">
      <c r="A13" s="249" t="s">
        <v>222</v>
      </c>
      <c r="B13" s="222"/>
      <c r="C13" s="222"/>
      <c r="D13" s="222"/>
      <c r="E13" s="222"/>
      <c r="F13" s="222"/>
      <c r="G13" s="222"/>
      <c r="H13" s="222"/>
      <c r="I13" s="222"/>
      <c r="J13" s="222"/>
      <c r="K13" s="222"/>
      <c r="L13" s="222"/>
      <c r="M13" s="140">
        <f t="shared" si="0"/>
        <v>0</v>
      </c>
      <c r="N13" s="140">
        <f t="shared" si="1"/>
        <v>0</v>
      </c>
      <c r="O13" s="301" t="str">
        <f t="shared" si="2"/>
        <v/>
      </c>
    </row>
    <row r="14" spans="1:16" ht="26.1" customHeight="1">
      <c r="A14" s="134" t="s">
        <v>224</v>
      </c>
      <c r="B14" s="313"/>
      <c r="C14" s="222"/>
      <c r="D14" s="139"/>
      <c r="E14" s="139"/>
      <c r="F14" s="222"/>
      <c r="G14" s="222"/>
      <c r="H14" s="139"/>
      <c r="I14" s="222"/>
      <c r="J14" s="139"/>
      <c r="K14" s="139"/>
      <c r="L14" s="139"/>
      <c r="M14" s="140">
        <f t="shared" si="0"/>
        <v>0</v>
      </c>
      <c r="N14" s="140">
        <f t="shared" si="1"/>
        <v>0</v>
      </c>
      <c r="O14" s="301" t="str">
        <f t="shared" si="2"/>
        <v/>
      </c>
    </row>
    <row r="15" spans="1:16" ht="26.1" customHeight="1">
      <c r="A15" s="90" t="s">
        <v>926</v>
      </c>
      <c r="B15" s="139">
        <v>8000</v>
      </c>
      <c r="C15" s="222"/>
      <c r="D15" s="139"/>
      <c r="E15" s="139"/>
      <c r="F15" s="222"/>
      <c r="G15" s="222"/>
      <c r="H15" s="139"/>
      <c r="I15" s="222"/>
      <c r="J15" s="139"/>
      <c r="K15" s="139"/>
      <c r="L15" s="139"/>
      <c r="M15" s="140">
        <f t="shared" si="0"/>
        <v>8000</v>
      </c>
      <c r="N15" s="140">
        <f t="shared" si="1"/>
        <v>8000</v>
      </c>
      <c r="O15" s="301" t="str">
        <f t="shared" si="2"/>
        <v/>
      </c>
    </row>
    <row r="16" spans="1:16" ht="26.1" customHeight="1">
      <c r="A16" s="90" t="s">
        <v>927</v>
      </c>
      <c r="B16" s="312"/>
      <c r="C16" s="222"/>
      <c r="D16" s="139"/>
      <c r="E16" s="139"/>
      <c r="F16" s="222"/>
      <c r="G16" s="222"/>
      <c r="H16" s="139"/>
      <c r="I16" s="222"/>
      <c r="J16" s="139"/>
      <c r="K16" s="139"/>
      <c r="L16" s="139"/>
      <c r="M16" s="140">
        <f t="shared" si="0"/>
        <v>0</v>
      </c>
      <c r="N16" s="140">
        <f t="shared" si="1"/>
        <v>0</v>
      </c>
      <c r="O16" s="301" t="str">
        <f t="shared" si="2"/>
        <v/>
      </c>
    </row>
    <row r="17" spans="1:15" ht="26.1" customHeight="1">
      <c r="A17" s="90" t="s">
        <v>292</v>
      </c>
      <c r="B17" s="312"/>
      <c r="C17" s="222"/>
      <c r="D17" s="139"/>
      <c r="E17" s="139"/>
      <c r="F17" s="222"/>
      <c r="G17" s="222"/>
      <c r="H17" s="139"/>
      <c r="I17" s="222"/>
      <c r="J17" s="139"/>
      <c r="K17" s="139"/>
      <c r="L17" s="139"/>
      <c r="M17" s="140">
        <f t="shared" si="0"/>
        <v>0</v>
      </c>
      <c r="N17" s="140">
        <f t="shared" si="1"/>
        <v>0</v>
      </c>
      <c r="O17" s="301" t="str">
        <f t="shared" si="2"/>
        <v/>
      </c>
    </row>
    <row r="18" spans="1:15" ht="26.1" customHeight="1">
      <c r="A18" s="249" t="s">
        <v>928</v>
      </c>
      <c r="B18" s="222"/>
      <c r="C18" s="222"/>
      <c r="D18" s="222"/>
      <c r="E18" s="222"/>
      <c r="F18" s="222"/>
      <c r="G18" s="222"/>
      <c r="H18" s="222"/>
      <c r="I18" s="222"/>
      <c r="J18" s="222"/>
      <c r="K18" s="222"/>
      <c r="L18" s="222"/>
      <c r="M18" s="140">
        <f t="shared" si="0"/>
        <v>0</v>
      </c>
      <c r="N18" s="140">
        <f t="shared" si="1"/>
        <v>0</v>
      </c>
      <c r="O18" s="301" t="str">
        <f t="shared" si="2"/>
        <v/>
      </c>
    </row>
    <row r="19" spans="1:15" ht="26.1" customHeight="1">
      <c r="A19" s="90" t="s">
        <v>929</v>
      </c>
      <c r="B19" s="139">
        <v>1845</v>
      </c>
      <c r="C19" s="222"/>
      <c r="D19" s="139"/>
      <c r="E19" s="139"/>
      <c r="F19" s="222"/>
      <c r="G19" s="222"/>
      <c r="H19" s="139"/>
      <c r="I19" s="222"/>
      <c r="J19" s="139"/>
      <c r="K19" s="139"/>
      <c r="L19" s="139"/>
      <c r="M19" s="140">
        <f t="shared" si="0"/>
        <v>1845</v>
      </c>
      <c r="N19" s="140">
        <f t="shared" si="1"/>
        <v>1845</v>
      </c>
      <c r="O19" s="301" t="str">
        <f t="shared" si="2"/>
        <v/>
      </c>
    </row>
    <row r="20" spans="1:15" ht="26.1" customHeight="1">
      <c r="A20" s="90" t="s">
        <v>320</v>
      </c>
      <c r="B20" s="312"/>
      <c r="C20" s="222"/>
      <c r="D20" s="139"/>
      <c r="E20" s="139"/>
      <c r="F20" s="222"/>
      <c r="G20" s="222"/>
      <c r="H20" s="139"/>
      <c r="I20" s="222"/>
      <c r="J20" s="139"/>
      <c r="K20" s="139"/>
      <c r="L20" s="139"/>
      <c r="M20" s="140">
        <f t="shared" si="0"/>
        <v>0</v>
      </c>
      <c r="N20" s="140">
        <f t="shared" si="1"/>
        <v>0</v>
      </c>
      <c r="O20" s="301" t="str">
        <f t="shared" si="2"/>
        <v/>
      </c>
    </row>
    <row r="21" spans="1:15" ht="26.1" customHeight="1">
      <c r="A21" s="249" t="s">
        <v>930</v>
      </c>
      <c r="B21" s="222"/>
      <c r="C21" s="222"/>
      <c r="D21" s="222"/>
      <c r="E21" s="222"/>
      <c r="F21" s="222"/>
      <c r="G21" s="222"/>
      <c r="H21" s="222"/>
      <c r="I21" s="222"/>
      <c r="J21" s="222"/>
      <c r="K21" s="222"/>
      <c r="L21" s="222"/>
      <c r="M21" s="140">
        <f t="shared" si="0"/>
        <v>0</v>
      </c>
      <c r="N21" s="140">
        <f t="shared" si="1"/>
        <v>0</v>
      </c>
      <c r="O21" s="301" t="str">
        <f t="shared" si="2"/>
        <v/>
      </c>
    </row>
    <row r="22" spans="1:15" ht="26.1" customHeight="1">
      <c r="A22" s="249" t="s">
        <v>931</v>
      </c>
      <c r="B22" s="222"/>
      <c r="C22" s="222"/>
      <c r="D22" s="222"/>
      <c r="E22" s="222"/>
      <c r="F22" s="222"/>
      <c r="G22" s="222"/>
      <c r="H22" s="222"/>
      <c r="I22" s="222"/>
      <c r="J22" s="222"/>
      <c r="K22" s="222"/>
      <c r="L22" s="222"/>
      <c r="M22" s="140">
        <f t="shared" si="0"/>
        <v>0</v>
      </c>
      <c r="N22" s="140">
        <f t="shared" si="1"/>
        <v>0</v>
      </c>
      <c r="O22" s="301" t="str">
        <f t="shared" si="2"/>
        <v/>
      </c>
    </row>
    <row r="23" spans="1:15" ht="26.1" customHeight="1">
      <c r="A23" s="90" t="s">
        <v>932</v>
      </c>
      <c r="B23" s="312"/>
      <c r="C23" s="222"/>
      <c r="D23" s="139"/>
      <c r="E23" s="139"/>
      <c r="F23" s="222"/>
      <c r="G23" s="222"/>
      <c r="H23" s="139"/>
      <c r="I23" s="222"/>
      <c r="J23" s="139"/>
      <c r="K23" s="139"/>
      <c r="L23" s="139"/>
      <c r="M23" s="140">
        <f t="shared" si="0"/>
        <v>0</v>
      </c>
      <c r="N23" s="140">
        <f t="shared" si="1"/>
        <v>0</v>
      </c>
      <c r="O23" s="301" t="str">
        <f t="shared" si="2"/>
        <v/>
      </c>
    </row>
    <row r="24" spans="1:15" ht="26.1" customHeight="1">
      <c r="A24" s="90" t="s">
        <v>933</v>
      </c>
      <c r="B24" s="312"/>
      <c r="C24" s="222"/>
      <c r="D24" s="139"/>
      <c r="E24" s="139"/>
      <c r="F24" s="222"/>
      <c r="G24" s="222"/>
      <c r="H24" s="139"/>
      <c r="I24" s="222"/>
      <c r="J24" s="139"/>
      <c r="K24" s="139"/>
      <c r="L24" s="139"/>
      <c r="M24" s="140">
        <f t="shared" si="0"/>
        <v>0</v>
      </c>
      <c r="N24" s="140">
        <f t="shared" si="1"/>
        <v>0</v>
      </c>
      <c r="O24" s="301" t="str">
        <f t="shared" si="2"/>
        <v/>
      </c>
    </row>
    <row r="25" spans="1:15" ht="26.1" customHeight="1">
      <c r="A25" s="249" t="s">
        <v>385</v>
      </c>
      <c r="B25" s="222"/>
      <c r="C25" s="222"/>
      <c r="D25" s="222"/>
      <c r="E25" s="222"/>
      <c r="F25" s="222"/>
      <c r="G25" s="222"/>
      <c r="H25" s="222"/>
      <c r="I25" s="222"/>
      <c r="J25" s="222"/>
      <c r="K25" s="222"/>
      <c r="L25" s="222"/>
      <c r="M25" s="140">
        <f t="shared" si="0"/>
        <v>0</v>
      </c>
      <c r="N25" s="140">
        <f t="shared" si="1"/>
        <v>0</v>
      </c>
      <c r="O25" s="301" t="str">
        <f t="shared" si="2"/>
        <v/>
      </c>
    </row>
    <row r="26" spans="1:15" ht="26.1" customHeight="1">
      <c r="A26" s="249" t="s">
        <v>389</v>
      </c>
      <c r="B26" s="222"/>
      <c r="C26" s="222"/>
      <c r="D26" s="222"/>
      <c r="E26" s="222"/>
      <c r="F26" s="222"/>
      <c r="G26" s="222"/>
      <c r="H26" s="222"/>
      <c r="I26" s="222"/>
      <c r="J26" s="222"/>
      <c r="K26" s="222"/>
      <c r="L26" s="222"/>
      <c r="M26" s="140">
        <f t="shared" si="0"/>
        <v>0</v>
      </c>
      <c r="N26" s="140">
        <f t="shared" si="1"/>
        <v>0</v>
      </c>
      <c r="O26" s="301" t="str">
        <f t="shared" si="2"/>
        <v/>
      </c>
    </row>
    <row r="27" spans="1:15" ht="26.1" customHeight="1">
      <c r="A27" s="249" t="s">
        <v>610</v>
      </c>
      <c r="B27" s="222"/>
      <c r="C27" s="222"/>
      <c r="D27" s="222"/>
      <c r="E27" s="222"/>
      <c r="F27" s="222"/>
      <c r="G27" s="222"/>
      <c r="H27" s="222"/>
      <c r="I27" s="222"/>
      <c r="J27" s="222"/>
      <c r="K27" s="222"/>
      <c r="L27" s="222"/>
      <c r="M27" s="140">
        <f t="shared" si="0"/>
        <v>0</v>
      </c>
      <c r="N27" s="140">
        <f t="shared" si="1"/>
        <v>0</v>
      </c>
      <c r="O27" s="301" t="str">
        <f t="shared" si="2"/>
        <v/>
      </c>
    </row>
    <row r="28" spans="1:15" ht="26.1" customHeight="1">
      <c r="A28" s="249" t="s">
        <v>395</v>
      </c>
      <c r="B28" s="222"/>
      <c r="C28" s="222"/>
      <c r="D28" s="222"/>
      <c r="E28" s="222"/>
      <c r="F28" s="222"/>
      <c r="G28" s="222"/>
      <c r="H28" s="222"/>
      <c r="I28" s="222"/>
      <c r="J28" s="222"/>
      <c r="K28" s="222"/>
      <c r="L28" s="222"/>
      <c r="M28" s="140">
        <f t="shared" si="0"/>
        <v>0</v>
      </c>
      <c r="N28" s="140">
        <f t="shared" si="1"/>
        <v>0</v>
      </c>
      <c r="O28" s="301" t="str">
        <f t="shared" si="2"/>
        <v/>
      </c>
    </row>
    <row r="29" spans="1:15" ht="26.1" customHeight="1">
      <c r="A29" s="249" t="s">
        <v>934</v>
      </c>
      <c r="B29" s="222"/>
      <c r="C29" s="222"/>
      <c r="D29" s="222"/>
      <c r="E29" s="222"/>
      <c r="F29" s="222"/>
      <c r="G29" s="222"/>
      <c r="H29" s="222"/>
      <c r="I29" s="222"/>
      <c r="J29" s="222"/>
      <c r="K29" s="222"/>
      <c r="L29" s="222"/>
      <c r="M29" s="140">
        <f t="shared" si="0"/>
        <v>0</v>
      </c>
      <c r="N29" s="140">
        <f t="shared" si="1"/>
        <v>0</v>
      </c>
      <c r="O29" s="301" t="str">
        <f t="shared" si="2"/>
        <v/>
      </c>
    </row>
    <row r="30" spans="1:15" ht="26.1" customHeight="1">
      <c r="A30" s="249" t="s">
        <v>403</v>
      </c>
      <c r="B30" s="222"/>
      <c r="C30" s="222"/>
      <c r="D30" s="222"/>
      <c r="E30" s="222"/>
      <c r="F30" s="222"/>
      <c r="G30" s="222"/>
      <c r="H30" s="222"/>
      <c r="I30" s="222"/>
      <c r="J30" s="222"/>
      <c r="K30" s="222"/>
      <c r="L30" s="222"/>
      <c r="M30" s="140">
        <f t="shared" si="0"/>
        <v>0</v>
      </c>
      <c r="N30" s="140">
        <f t="shared" si="1"/>
        <v>0</v>
      </c>
      <c r="O30" s="301" t="str">
        <f t="shared" si="2"/>
        <v/>
      </c>
    </row>
    <row r="31" spans="1:15" ht="26.1" customHeight="1">
      <c r="A31" s="90" t="s">
        <v>935</v>
      </c>
      <c r="B31" s="312"/>
      <c r="C31" s="222"/>
      <c r="D31" s="139"/>
      <c r="E31" s="139"/>
      <c r="F31" s="222"/>
      <c r="G31" s="222"/>
      <c r="H31" s="139"/>
      <c r="I31" s="222"/>
      <c r="J31" s="139"/>
      <c r="K31" s="139"/>
      <c r="L31" s="139"/>
      <c r="M31" s="140">
        <f t="shared" si="0"/>
        <v>0</v>
      </c>
      <c r="N31" s="140">
        <f t="shared" si="1"/>
        <v>0</v>
      </c>
      <c r="O31" s="301" t="str">
        <f t="shared" si="2"/>
        <v/>
      </c>
    </row>
    <row r="32" spans="1:15" ht="26.1" customHeight="1">
      <c r="A32" s="249" t="s">
        <v>561</v>
      </c>
      <c r="B32" s="222"/>
      <c r="C32" s="222"/>
      <c r="D32" s="222"/>
      <c r="E32" s="222"/>
      <c r="F32" s="222"/>
      <c r="G32" s="222"/>
      <c r="H32" s="222"/>
      <c r="I32" s="222"/>
      <c r="J32" s="222"/>
      <c r="K32" s="222"/>
      <c r="L32" s="222"/>
      <c r="M32" s="140">
        <f t="shared" si="0"/>
        <v>0</v>
      </c>
      <c r="N32" s="140">
        <f t="shared" si="1"/>
        <v>0</v>
      </c>
      <c r="O32" s="301" t="str">
        <f t="shared" si="2"/>
        <v/>
      </c>
    </row>
    <row r="33" spans="1:15" ht="26.1" customHeight="1">
      <c r="A33" s="249" t="s">
        <v>936</v>
      </c>
      <c r="B33" s="222"/>
      <c r="C33" s="222"/>
      <c r="D33" s="222"/>
      <c r="E33" s="222"/>
      <c r="F33" s="222"/>
      <c r="G33" s="222"/>
      <c r="H33" s="222"/>
      <c r="I33" s="222"/>
      <c r="J33" s="222"/>
      <c r="K33" s="222"/>
      <c r="L33" s="222"/>
      <c r="M33" s="140">
        <f t="shared" si="0"/>
        <v>0</v>
      </c>
      <c r="N33" s="140">
        <f t="shared" si="1"/>
        <v>0</v>
      </c>
      <c r="O33" s="301" t="str">
        <f t="shared" si="2"/>
        <v/>
      </c>
    </row>
    <row r="34" spans="1:15" ht="26.1" customHeight="1">
      <c r="A34" s="249" t="s">
        <v>578</v>
      </c>
      <c r="B34" s="222"/>
      <c r="C34" s="222"/>
      <c r="D34" s="222"/>
      <c r="E34" s="222"/>
      <c r="F34" s="222"/>
      <c r="G34" s="222"/>
      <c r="H34" s="222"/>
      <c r="I34" s="222"/>
      <c r="J34" s="222"/>
      <c r="K34" s="222"/>
      <c r="L34" s="222"/>
      <c r="M34" s="140">
        <f t="shared" si="0"/>
        <v>0</v>
      </c>
      <c r="N34" s="140">
        <f t="shared" si="1"/>
        <v>0</v>
      </c>
      <c r="O34" s="301" t="str">
        <f t="shared" si="2"/>
        <v/>
      </c>
    </row>
    <row r="35" spans="1:15" ht="26.1" customHeight="1">
      <c r="A35" s="249" t="s">
        <v>582</v>
      </c>
      <c r="B35" s="222"/>
      <c r="C35" s="222"/>
      <c r="D35" s="222"/>
      <c r="E35" s="222"/>
      <c r="F35" s="222"/>
      <c r="G35" s="222"/>
      <c r="H35" s="222"/>
      <c r="I35" s="222"/>
      <c r="J35" s="222"/>
      <c r="K35" s="222"/>
      <c r="L35" s="222"/>
      <c r="M35" s="140">
        <f t="shared" si="0"/>
        <v>0</v>
      </c>
      <c r="N35" s="140">
        <f t="shared" si="1"/>
        <v>0</v>
      </c>
      <c r="O35" s="301" t="str">
        <f t="shared" si="2"/>
        <v/>
      </c>
    </row>
    <row r="36" spans="1:15" ht="26.1" customHeight="1">
      <c r="A36" s="249" t="s">
        <v>584</v>
      </c>
      <c r="B36" s="222"/>
      <c r="C36" s="222"/>
      <c r="D36" s="222"/>
      <c r="E36" s="222"/>
      <c r="F36" s="222"/>
      <c r="G36" s="222"/>
      <c r="H36" s="222"/>
      <c r="I36" s="222"/>
      <c r="J36" s="222"/>
      <c r="K36" s="222"/>
      <c r="L36" s="222"/>
      <c r="M36" s="140">
        <f t="shared" si="0"/>
        <v>0</v>
      </c>
      <c r="N36" s="140">
        <f t="shared" si="1"/>
        <v>0</v>
      </c>
      <c r="O36" s="301" t="str">
        <f t="shared" si="2"/>
        <v/>
      </c>
    </row>
    <row r="37" spans="1:15" ht="26.1" customHeight="1">
      <c r="A37" s="249" t="s">
        <v>937</v>
      </c>
      <c r="B37" s="222"/>
      <c r="C37" s="222"/>
      <c r="D37" s="222"/>
      <c r="E37" s="222"/>
      <c r="F37" s="222"/>
      <c r="G37" s="222"/>
      <c r="H37" s="222"/>
      <c r="I37" s="222"/>
      <c r="J37" s="222"/>
      <c r="K37" s="222"/>
      <c r="L37" s="222"/>
      <c r="M37" s="140">
        <f t="shared" si="0"/>
        <v>0</v>
      </c>
      <c r="N37" s="140">
        <f t="shared" si="1"/>
        <v>0</v>
      </c>
      <c r="O37" s="301" t="str">
        <f t="shared" si="2"/>
        <v/>
      </c>
    </row>
    <row r="38" spans="1:15" ht="26.1" customHeight="1">
      <c r="A38" s="249" t="s">
        <v>938</v>
      </c>
      <c r="B38" s="222"/>
      <c r="C38" s="222"/>
      <c r="D38" s="222"/>
      <c r="E38" s="222"/>
      <c r="F38" s="222"/>
      <c r="G38" s="222"/>
      <c r="H38" s="222"/>
      <c r="I38" s="222"/>
      <c r="J38" s="222"/>
      <c r="K38" s="222"/>
      <c r="L38" s="222"/>
      <c r="M38" s="140">
        <f t="shared" si="0"/>
        <v>0</v>
      </c>
      <c r="N38" s="140">
        <f t="shared" si="1"/>
        <v>0</v>
      </c>
      <c r="O38" s="301" t="str">
        <f t="shared" si="2"/>
        <v/>
      </c>
    </row>
    <row r="39" spans="1:15" ht="26.1" customHeight="1">
      <c r="A39" s="137" t="s">
        <v>655</v>
      </c>
      <c r="B39" s="222"/>
      <c r="C39" s="222"/>
      <c r="D39" s="222"/>
      <c r="E39" s="222"/>
      <c r="F39" s="222"/>
      <c r="G39" s="222"/>
      <c r="H39" s="222"/>
      <c r="I39" s="222"/>
      <c r="J39" s="222"/>
      <c r="K39" s="222"/>
      <c r="L39" s="222"/>
      <c r="M39" s="140">
        <f>B39+C39+D39+F39+G39+H39+I39+J39+K39+L39</f>
        <v>0</v>
      </c>
      <c r="N39" s="140">
        <f>B39+C39+D39+E39+F39+G39+H39+I39+J39+K39+L39</f>
        <v>0</v>
      </c>
      <c r="O39" s="301" t="str">
        <f t="shared" si="2"/>
        <v/>
      </c>
    </row>
    <row r="40" spans="1:15" ht="26.1" customHeight="1">
      <c r="A40" s="137" t="s">
        <v>660</v>
      </c>
      <c r="B40" s="222"/>
      <c r="C40" s="222"/>
      <c r="D40" s="222"/>
      <c r="E40" s="222"/>
      <c r="F40" s="222"/>
      <c r="G40" s="222"/>
      <c r="H40" s="222"/>
      <c r="I40" s="222"/>
      <c r="J40" s="222"/>
      <c r="K40" s="222"/>
      <c r="L40" s="222"/>
      <c r="M40" s="140">
        <f t="shared" ref="M40:M62" si="3">B40+C40+D40+F40+G40+H40+I40+J40+K40+L40</f>
        <v>0</v>
      </c>
      <c r="N40" s="140">
        <f t="shared" ref="N40:N62" si="4">B40+C40+D40+E40+F40+G40+H40+I40+J40+K40+L40</f>
        <v>0</v>
      </c>
      <c r="O40" s="301" t="str">
        <f t="shared" si="2"/>
        <v/>
      </c>
    </row>
    <row r="41" spans="1:15" ht="26.1" customHeight="1">
      <c r="A41" s="137" t="s">
        <v>670</v>
      </c>
      <c r="B41" s="222"/>
      <c r="C41" s="222"/>
      <c r="D41" s="222"/>
      <c r="E41" s="222"/>
      <c r="F41" s="222"/>
      <c r="G41" s="222"/>
      <c r="H41" s="222"/>
      <c r="I41" s="222"/>
      <c r="J41" s="222"/>
      <c r="K41" s="222"/>
      <c r="L41" s="222"/>
      <c r="M41" s="140">
        <f t="shared" si="3"/>
        <v>0</v>
      </c>
      <c r="N41" s="140">
        <f t="shared" si="4"/>
        <v>0</v>
      </c>
      <c r="O41" s="301" t="str">
        <f t="shared" si="2"/>
        <v/>
      </c>
    </row>
    <row r="42" spans="1:15" ht="26.1" customHeight="1">
      <c r="A42" s="137" t="s">
        <v>682</v>
      </c>
      <c r="B42" s="222"/>
      <c r="C42" s="222"/>
      <c r="D42" s="222"/>
      <c r="E42" s="222"/>
      <c r="F42" s="222"/>
      <c r="G42" s="222"/>
      <c r="H42" s="222"/>
      <c r="I42" s="222"/>
      <c r="J42" s="222"/>
      <c r="K42" s="222"/>
      <c r="L42" s="222"/>
      <c r="M42" s="140">
        <f t="shared" si="3"/>
        <v>0</v>
      </c>
      <c r="N42" s="140">
        <f t="shared" si="4"/>
        <v>0</v>
      </c>
      <c r="O42" s="301" t="str">
        <f t="shared" si="2"/>
        <v/>
      </c>
    </row>
    <row r="43" spans="1:15" ht="26.1" customHeight="1">
      <c r="A43" s="137" t="s">
        <v>939</v>
      </c>
      <c r="B43" s="222"/>
      <c r="C43" s="222"/>
      <c r="D43" s="222"/>
      <c r="E43" s="222"/>
      <c r="F43" s="222"/>
      <c r="G43" s="222"/>
      <c r="H43" s="222"/>
      <c r="I43" s="222"/>
      <c r="J43" s="222"/>
      <c r="K43" s="222"/>
      <c r="L43" s="222"/>
      <c r="M43" s="140">
        <f t="shared" si="3"/>
        <v>0</v>
      </c>
      <c r="N43" s="140">
        <f t="shared" si="4"/>
        <v>0</v>
      </c>
      <c r="O43" s="301" t="str">
        <f t="shared" si="2"/>
        <v/>
      </c>
    </row>
    <row r="44" spans="1:15" ht="26.1" customHeight="1">
      <c r="A44" s="137" t="s">
        <v>940</v>
      </c>
      <c r="B44" s="222"/>
      <c r="C44" s="222"/>
      <c r="D44" s="222"/>
      <c r="E44" s="222"/>
      <c r="F44" s="222"/>
      <c r="G44" s="222"/>
      <c r="H44" s="222"/>
      <c r="I44" s="222"/>
      <c r="J44" s="222"/>
      <c r="K44" s="222"/>
      <c r="L44" s="222"/>
      <c r="M44" s="140">
        <f t="shared" si="3"/>
        <v>0</v>
      </c>
      <c r="N44" s="140">
        <f t="shared" si="4"/>
        <v>0</v>
      </c>
      <c r="O44" s="301" t="str">
        <f t="shared" si="2"/>
        <v/>
      </c>
    </row>
    <row r="45" spans="1:15" ht="26.1" customHeight="1">
      <c r="A45" s="137" t="s">
        <v>941</v>
      </c>
      <c r="B45" s="222"/>
      <c r="C45" s="222"/>
      <c r="D45" s="222"/>
      <c r="E45" s="222"/>
      <c r="F45" s="222"/>
      <c r="G45" s="222"/>
      <c r="H45" s="222"/>
      <c r="I45" s="222"/>
      <c r="J45" s="222"/>
      <c r="K45" s="222"/>
      <c r="L45" s="222"/>
      <c r="M45" s="140">
        <f t="shared" si="3"/>
        <v>0</v>
      </c>
      <c r="N45" s="140">
        <f t="shared" si="4"/>
        <v>0</v>
      </c>
      <c r="O45" s="301" t="str">
        <f t="shared" si="2"/>
        <v/>
      </c>
    </row>
    <row r="46" spans="1:15" ht="26.1" customHeight="1">
      <c r="A46" s="137" t="s">
        <v>713</v>
      </c>
      <c r="B46" s="222"/>
      <c r="C46" s="222"/>
      <c r="D46" s="222"/>
      <c r="E46" s="222"/>
      <c r="F46" s="222"/>
      <c r="G46" s="222"/>
      <c r="H46" s="222"/>
      <c r="I46" s="222"/>
      <c r="J46" s="222"/>
      <c r="K46" s="222"/>
      <c r="L46" s="222"/>
      <c r="M46" s="140">
        <f t="shared" si="3"/>
        <v>0</v>
      </c>
      <c r="N46" s="140">
        <f t="shared" si="4"/>
        <v>0</v>
      </c>
      <c r="O46" s="301" t="str">
        <f t="shared" si="2"/>
        <v/>
      </c>
    </row>
    <row r="47" spans="1:15" ht="26.1" customHeight="1">
      <c r="A47" s="137" t="s">
        <v>942</v>
      </c>
      <c r="B47" s="222"/>
      <c r="C47" s="222"/>
      <c r="D47" s="222"/>
      <c r="E47" s="222"/>
      <c r="F47" s="222"/>
      <c r="G47" s="222"/>
      <c r="H47" s="222"/>
      <c r="I47" s="222"/>
      <c r="J47" s="222"/>
      <c r="K47" s="222"/>
      <c r="L47" s="222"/>
      <c r="M47" s="140">
        <f t="shared" si="3"/>
        <v>0</v>
      </c>
      <c r="N47" s="140">
        <f t="shared" si="4"/>
        <v>0</v>
      </c>
      <c r="O47" s="301" t="str">
        <f t="shared" si="2"/>
        <v/>
      </c>
    </row>
    <row r="48" spans="1:15" ht="26.1" customHeight="1">
      <c r="A48" s="137" t="s">
        <v>728</v>
      </c>
      <c r="B48" s="222"/>
      <c r="C48" s="222"/>
      <c r="D48" s="222"/>
      <c r="E48" s="222"/>
      <c r="F48" s="222"/>
      <c r="G48" s="222"/>
      <c r="H48" s="222"/>
      <c r="I48" s="222"/>
      <c r="J48" s="222"/>
      <c r="K48" s="222"/>
      <c r="L48" s="222"/>
      <c r="M48" s="140">
        <f t="shared" si="3"/>
        <v>0</v>
      </c>
      <c r="N48" s="140">
        <f t="shared" si="4"/>
        <v>0</v>
      </c>
      <c r="O48" s="301" t="str">
        <f t="shared" si="2"/>
        <v/>
      </c>
    </row>
    <row r="49" spans="1:15" ht="26.1" customHeight="1">
      <c r="A49" s="246" t="s">
        <v>985</v>
      </c>
      <c r="B49" s="222"/>
      <c r="C49" s="222"/>
      <c r="D49" s="222"/>
      <c r="E49" s="222"/>
      <c r="F49" s="222"/>
      <c r="G49" s="222"/>
      <c r="H49" s="222"/>
      <c r="I49" s="222"/>
      <c r="J49" s="222"/>
      <c r="K49" s="222"/>
      <c r="L49" s="222"/>
      <c r="M49" s="140">
        <f t="shared" si="3"/>
        <v>0</v>
      </c>
      <c r="N49" s="140">
        <f t="shared" si="4"/>
        <v>0</v>
      </c>
      <c r="O49" s="301" t="str">
        <f t="shared" si="2"/>
        <v/>
      </c>
    </row>
    <row r="50" spans="1:15" ht="26.1" customHeight="1">
      <c r="A50" s="246" t="s">
        <v>984</v>
      </c>
      <c r="B50" s="222"/>
      <c r="C50" s="222"/>
      <c r="D50" s="222"/>
      <c r="E50" s="222"/>
      <c r="F50" s="222"/>
      <c r="G50" s="222"/>
      <c r="H50" s="222"/>
      <c r="I50" s="222"/>
      <c r="J50" s="222"/>
      <c r="K50" s="222"/>
      <c r="L50" s="222"/>
      <c r="M50" s="140">
        <f t="shared" si="3"/>
        <v>0</v>
      </c>
      <c r="N50" s="140">
        <f t="shared" si="4"/>
        <v>0</v>
      </c>
      <c r="O50" s="301" t="str">
        <f t="shared" si="2"/>
        <v/>
      </c>
    </row>
    <row r="51" spans="1:15" ht="26.1" customHeight="1">
      <c r="A51" s="246" t="s">
        <v>983</v>
      </c>
      <c r="B51" s="222"/>
      <c r="C51" s="222"/>
      <c r="D51" s="222"/>
      <c r="E51" s="222"/>
      <c r="F51" s="222"/>
      <c r="G51" s="222"/>
      <c r="H51" s="222"/>
      <c r="I51" s="222"/>
      <c r="J51" s="222"/>
      <c r="K51" s="222"/>
      <c r="L51" s="222"/>
      <c r="M51" s="140">
        <f t="shared" si="3"/>
        <v>0</v>
      </c>
      <c r="N51" s="140">
        <f t="shared" si="4"/>
        <v>0</v>
      </c>
      <c r="O51" s="301" t="str">
        <f t="shared" si="2"/>
        <v/>
      </c>
    </row>
    <row r="52" spans="1:15" ht="26.1" customHeight="1">
      <c r="A52" s="246" t="s">
        <v>982</v>
      </c>
      <c r="B52" s="222"/>
      <c r="C52" s="222"/>
      <c r="D52" s="222"/>
      <c r="E52" s="222"/>
      <c r="F52" s="222"/>
      <c r="G52" s="222"/>
      <c r="H52" s="222"/>
      <c r="I52" s="222"/>
      <c r="J52" s="222"/>
      <c r="K52" s="222"/>
      <c r="L52" s="222"/>
      <c r="M52" s="140">
        <f t="shared" si="3"/>
        <v>0</v>
      </c>
      <c r="N52" s="140">
        <f t="shared" si="4"/>
        <v>0</v>
      </c>
      <c r="O52" s="301" t="str">
        <f t="shared" si="2"/>
        <v/>
      </c>
    </row>
    <row r="53" spans="1:15" ht="26.1" customHeight="1">
      <c r="A53" s="246" t="s">
        <v>981</v>
      </c>
      <c r="B53" s="222"/>
      <c r="C53" s="222"/>
      <c r="D53" s="222"/>
      <c r="E53" s="222"/>
      <c r="F53" s="222"/>
      <c r="G53" s="222"/>
      <c r="H53" s="222"/>
      <c r="I53" s="222"/>
      <c r="J53" s="222"/>
      <c r="K53" s="222"/>
      <c r="L53" s="222"/>
      <c r="M53" s="140">
        <f t="shared" si="3"/>
        <v>0</v>
      </c>
      <c r="N53" s="140">
        <f t="shared" si="4"/>
        <v>0</v>
      </c>
      <c r="O53" s="301" t="str">
        <f t="shared" si="2"/>
        <v/>
      </c>
    </row>
    <row r="54" spans="1:15" ht="26.1" customHeight="1">
      <c r="A54" s="246" t="s">
        <v>980</v>
      </c>
      <c r="B54" s="222"/>
      <c r="C54" s="222"/>
      <c r="D54" s="222"/>
      <c r="E54" s="222"/>
      <c r="F54" s="222"/>
      <c r="G54" s="222"/>
      <c r="H54" s="222"/>
      <c r="I54" s="222"/>
      <c r="J54" s="222"/>
      <c r="K54" s="222"/>
      <c r="L54" s="222"/>
      <c r="M54" s="140">
        <f t="shared" si="3"/>
        <v>0</v>
      </c>
      <c r="N54" s="140">
        <f t="shared" si="4"/>
        <v>0</v>
      </c>
      <c r="O54" s="301" t="str">
        <f t="shared" si="2"/>
        <v/>
      </c>
    </row>
    <row r="55" spans="1:15" ht="26.1" customHeight="1">
      <c r="A55" s="246" t="s">
        <v>979</v>
      </c>
      <c r="B55" s="222"/>
      <c r="C55" s="222"/>
      <c r="D55" s="222"/>
      <c r="E55" s="222"/>
      <c r="F55" s="222"/>
      <c r="G55" s="222"/>
      <c r="H55" s="222"/>
      <c r="I55" s="222"/>
      <c r="J55" s="222"/>
      <c r="K55" s="222"/>
      <c r="L55" s="222"/>
      <c r="M55" s="140">
        <f t="shared" si="3"/>
        <v>0</v>
      </c>
      <c r="N55" s="140">
        <f t="shared" si="4"/>
        <v>0</v>
      </c>
      <c r="O55" s="301" t="str">
        <f t="shared" si="2"/>
        <v/>
      </c>
    </row>
    <row r="56" spans="1:15" ht="26.1" customHeight="1">
      <c r="A56" s="246" t="s">
        <v>978</v>
      </c>
      <c r="B56" s="222"/>
      <c r="C56" s="222"/>
      <c r="D56" s="222"/>
      <c r="E56" s="222"/>
      <c r="F56" s="222"/>
      <c r="G56" s="222"/>
      <c r="H56" s="222"/>
      <c r="I56" s="222"/>
      <c r="J56" s="222"/>
      <c r="K56" s="222"/>
      <c r="L56" s="222"/>
      <c r="M56" s="140">
        <f t="shared" si="3"/>
        <v>0</v>
      </c>
      <c r="N56" s="140">
        <f t="shared" si="4"/>
        <v>0</v>
      </c>
      <c r="O56" s="301" t="str">
        <f t="shared" si="2"/>
        <v/>
      </c>
    </row>
    <row r="57" spans="1:15" ht="26.1" customHeight="1">
      <c r="A57" s="246" t="s">
        <v>977</v>
      </c>
      <c r="B57" s="222"/>
      <c r="C57" s="222"/>
      <c r="D57" s="222"/>
      <c r="E57" s="222"/>
      <c r="F57" s="222"/>
      <c r="G57" s="222"/>
      <c r="H57" s="222"/>
      <c r="I57" s="222"/>
      <c r="J57" s="222"/>
      <c r="K57" s="222"/>
      <c r="L57" s="222"/>
      <c r="M57" s="140">
        <f t="shared" si="3"/>
        <v>0</v>
      </c>
      <c r="N57" s="140">
        <f t="shared" si="4"/>
        <v>0</v>
      </c>
      <c r="O57" s="301" t="str">
        <f t="shared" si="2"/>
        <v/>
      </c>
    </row>
    <row r="58" spans="1:15" ht="26.1" customHeight="1">
      <c r="A58" s="246" t="s">
        <v>976</v>
      </c>
      <c r="B58" s="222"/>
      <c r="C58" s="222"/>
      <c r="D58" s="222"/>
      <c r="E58" s="222"/>
      <c r="F58" s="222"/>
      <c r="G58" s="222"/>
      <c r="H58" s="222"/>
      <c r="I58" s="222"/>
      <c r="J58" s="222"/>
      <c r="K58" s="222"/>
      <c r="L58" s="222"/>
      <c r="M58" s="140">
        <f t="shared" si="3"/>
        <v>0</v>
      </c>
      <c r="N58" s="140">
        <f t="shared" si="4"/>
        <v>0</v>
      </c>
      <c r="O58" s="301" t="str">
        <f t="shared" si="2"/>
        <v/>
      </c>
    </row>
    <row r="59" spans="1:15" ht="26.1" customHeight="1">
      <c r="A59" s="246" t="s">
        <v>975</v>
      </c>
      <c r="B59" s="222"/>
      <c r="C59" s="222"/>
      <c r="D59" s="222"/>
      <c r="E59" s="222"/>
      <c r="F59" s="222"/>
      <c r="G59" s="222"/>
      <c r="H59" s="222"/>
      <c r="I59" s="222"/>
      <c r="J59" s="222"/>
      <c r="K59" s="222"/>
      <c r="L59" s="222"/>
      <c r="M59" s="140">
        <f t="shared" si="3"/>
        <v>0</v>
      </c>
      <c r="N59" s="140">
        <f t="shared" si="4"/>
        <v>0</v>
      </c>
      <c r="O59" s="301" t="str">
        <f t="shared" si="2"/>
        <v/>
      </c>
    </row>
    <row r="60" spans="1:15" ht="26.1" customHeight="1">
      <c r="A60" s="247" t="s">
        <v>973</v>
      </c>
      <c r="B60" s="222"/>
      <c r="C60" s="222"/>
      <c r="D60" s="222"/>
      <c r="E60" s="222"/>
      <c r="F60" s="222"/>
      <c r="G60" s="222"/>
      <c r="H60" s="222"/>
      <c r="I60" s="222"/>
      <c r="J60" s="222"/>
      <c r="K60" s="222"/>
      <c r="L60" s="222"/>
      <c r="M60" s="140">
        <f t="shared" si="3"/>
        <v>0</v>
      </c>
      <c r="N60" s="140">
        <f t="shared" si="4"/>
        <v>0</v>
      </c>
      <c r="O60" s="301" t="str">
        <f t="shared" si="2"/>
        <v/>
      </c>
    </row>
    <row r="61" spans="1:15" ht="26.1" customHeight="1">
      <c r="A61" s="247" t="s">
        <v>878</v>
      </c>
      <c r="B61" s="222"/>
      <c r="C61" s="222"/>
      <c r="D61" s="222"/>
      <c r="E61" s="222"/>
      <c r="F61" s="222"/>
      <c r="G61" s="222"/>
      <c r="H61" s="222"/>
      <c r="I61" s="222"/>
      <c r="J61" s="222"/>
      <c r="K61" s="222"/>
      <c r="L61" s="222"/>
      <c r="M61" s="140">
        <f t="shared" si="3"/>
        <v>0</v>
      </c>
      <c r="N61" s="140">
        <f t="shared" si="4"/>
        <v>0</v>
      </c>
      <c r="O61" s="301" t="str">
        <f t="shared" si="2"/>
        <v/>
      </c>
    </row>
    <row r="62" spans="1:15" ht="26.1" customHeight="1">
      <c r="A62" s="134" t="s">
        <v>893</v>
      </c>
      <c r="B62" s="141">
        <f>+SUM(B7:B61)</f>
        <v>301093</v>
      </c>
      <c r="C62" s="141">
        <f t="shared" ref="C62:L62" si="5">+SUM(C7:C61)</f>
        <v>115119</v>
      </c>
      <c r="D62" s="141">
        <f t="shared" si="5"/>
        <v>200621</v>
      </c>
      <c r="E62" s="141">
        <f t="shared" si="5"/>
        <v>0</v>
      </c>
      <c r="F62" s="141">
        <f t="shared" si="5"/>
        <v>0</v>
      </c>
      <c r="G62" s="141">
        <f t="shared" si="5"/>
        <v>0</v>
      </c>
      <c r="H62" s="141">
        <f t="shared" si="5"/>
        <v>83112</v>
      </c>
      <c r="I62" s="141">
        <f t="shared" si="5"/>
        <v>0</v>
      </c>
      <c r="J62" s="141">
        <f t="shared" si="5"/>
        <v>13702</v>
      </c>
      <c r="K62" s="141">
        <f t="shared" si="5"/>
        <v>2200</v>
      </c>
      <c r="L62" s="141">
        <f t="shared" si="5"/>
        <v>372875</v>
      </c>
      <c r="M62" s="140">
        <f t="shared" si="3"/>
        <v>1088722</v>
      </c>
      <c r="N62" s="140">
        <f t="shared" si="4"/>
        <v>1088722</v>
      </c>
    </row>
    <row r="63" spans="1:15">
      <c r="A63" s="76"/>
      <c r="B63" s="76"/>
      <c r="C63" s="76"/>
      <c r="D63" s="76"/>
      <c r="E63" s="76"/>
      <c r="F63" s="76"/>
      <c r="G63" s="76"/>
      <c r="H63" s="76"/>
      <c r="I63" s="76"/>
      <c r="J63" s="76"/>
      <c r="K63" s="76"/>
      <c r="L63" s="135"/>
    </row>
    <row r="64" spans="1:15">
      <c r="A64" s="76"/>
      <c r="B64" s="76"/>
      <c r="C64" s="76"/>
      <c r="D64" s="76"/>
      <c r="E64" s="76"/>
      <c r="F64" s="76"/>
      <c r="G64" s="76"/>
      <c r="H64" s="76"/>
      <c r="I64" s="76"/>
      <c r="J64" s="76"/>
      <c r="K64" s="76"/>
    </row>
    <row r="65" spans="1:14" s="92" customFormat="1">
      <c r="A65" s="3" t="s">
        <v>1025</v>
      </c>
      <c r="M65" s="2"/>
      <c r="N65" s="2"/>
    </row>
    <row r="66" spans="1:14" s="92" customFormat="1" ht="16.8">
      <c r="A66" s="2" t="s">
        <v>1018</v>
      </c>
      <c r="B66" s="302">
        <f>(B16+B17+B20+B23+B24+B31)</f>
        <v>0</v>
      </c>
      <c r="C66" s="292"/>
      <c r="M66" s="2"/>
      <c r="N66" s="2"/>
    </row>
    <row r="67" spans="1:14" s="92" customFormat="1">
      <c r="A67" s="3" t="s">
        <v>1027</v>
      </c>
      <c r="B67" s="292"/>
      <c r="C67" s="292"/>
      <c r="D67" s="292"/>
      <c r="E67" s="292"/>
      <c r="F67" s="292"/>
      <c r="G67" s="292"/>
      <c r="H67" s="292"/>
      <c r="J67" s="292"/>
      <c r="M67" s="2"/>
      <c r="N67" s="2"/>
    </row>
    <row r="68" spans="1:14" s="92" customFormat="1" ht="16.8">
      <c r="A68" s="2" t="s">
        <v>1021</v>
      </c>
      <c r="B68" s="308">
        <f>'180B IIIC1'!B68</f>
        <v>0</v>
      </c>
      <c r="C68" s="295"/>
      <c r="M68" s="2"/>
      <c r="N68" s="2"/>
    </row>
    <row r="69" spans="1:14" s="92" customFormat="1">
      <c r="A69" s="3" t="s">
        <v>1022</v>
      </c>
      <c r="B69" s="292"/>
      <c r="C69" s="292"/>
      <c r="D69" s="292"/>
      <c r="E69" s="292"/>
      <c r="F69" s="292"/>
      <c r="G69" s="292"/>
      <c r="H69" s="292"/>
      <c r="I69" s="292"/>
      <c r="J69" s="292"/>
      <c r="M69" s="2"/>
      <c r="N69" s="2"/>
    </row>
    <row r="70" spans="1:14" s="92" customFormat="1" ht="20.399999999999999">
      <c r="A70" s="2" t="s">
        <v>1023</v>
      </c>
      <c r="B70" s="309">
        <f>B14</f>
        <v>0</v>
      </c>
      <c r="C70" s="292"/>
      <c r="D70" s="293" t="s">
        <v>1019</v>
      </c>
      <c r="E70" s="293"/>
      <c r="F70" s="293"/>
      <c r="G70" s="294"/>
      <c r="J70" s="365" t="str">
        <f ca="1">IF(B70&gt;(E2*0.2),B70-(E2*0.2),"")</f>
        <v/>
      </c>
      <c r="K70" s="331"/>
      <c r="M70" s="2"/>
      <c r="N70" s="2"/>
    </row>
    <row r="71" spans="1:14" s="92" customFormat="1">
      <c r="A71" s="2"/>
      <c r="B71" s="292"/>
      <c r="C71" s="292"/>
      <c r="D71" s="292"/>
      <c r="E71" s="292"/>
      <c r="F71" s="292"/>
      <c r="G71" s="292"/>
      <c r="H71" s="292"/>
      <c r="I71" s="292"/>
      <c r="J71" s="292"/>
      <c r="M71" s="2"/>
      <c r="N71" s="2"/>
    </row>
    <row r="72" spans="1:14" s="92" customFormat="1" ht="15">
      <c r="A72" s="3" t="s">
        <v>1024</v>
      </c>
      <c r="B72" s="310">
        <f ca="1">E2-B66+B68-B70</f>
        <v>301093</v>
      </c>
      <c r="C72" s="292"/>
      <c r="D72" s="292"/>
      <c r="E72" s="292"/>
      <c r="F72" s="292"/>
      <c r="G72" s="292"/>
      <c r="H72" s="292"/>
      <c r="I72" s="292"/>
      <c r="J72" s="292"/>
      <c r="M72" s="2"/>
      <c r="N72" s="2"/>
    </row>
    <row r="73" spans="1:14" s="92" customFormat="1">
      <c r="A73" s="2"/>
      <c r="B73" s="292"/>
      <c r="C73" s="292"/>
      <c r="D73" s="292"/>
      <c r="E73" s="292"/>
      <c r="F73" s="292"/>
      <c r="G73" s="292"/>
      <c r="H73" s="292"/>
      <c r="I73" s="292"/>
      <c r="J73" s="292"/>
      <c r="M73" s="2"/>
      <c r="N73" s="2"/>
    </row>
    <row r="74" spans="1:14" s="92" customFormat="1" ht="15.6">
      <c r="A74" s="297" t="s">
        <v>1052</v>
      </c>
      <c r="M74" s="2"/>
      <c r="N74" s="2"/>
    </row>
    <row r="75" spans="1:14" s="92" customFormat="1" ht="15.6">
      <c r="A75" s="297" t="s">
        <v>1029</v>
      </c>
      <c r="M75" s="2"/>
      <c r="N75" s="2"/>
    </row>
    <row r="76" spans="1:14" s="92" customFormat="1">
      <c r="A76" s="301" t="str">
        <f>IF(B62&gt;=B63,"X")</f>
        <v>X</v>
      </c>
      <c r="M76" s="2"/>
      <c r="N76" s="2"/>
    </row>
    <row r="77" spans="1:14">
      <c r="A77" s="76"/>
      <c r="B77" s="76"/>
      <c r="C77" s="76"/>
      <c r="D77" s="76"/>
      <c r="E77" s="76"/>
      <c r="F77" s="76"/>
      <c r="G77" s="76"/>
      <c r="H77" s="76"/>
      <c r="I77" s="76"/>
      <c r="J77" s="76"/>
      <c r="K77" s="76"/>
    </row>
    <row r="78" spans="1:14">
      <c r="A78" s="76"/>
      <c r="B78" s="76"/>
      <c r="C78" s="76"/>
      <c r="D78" s="76"/>
      <c r="E78" s="76"/>
      <c r="F78" s="76"/>
      <c r="G78" s="76"/>
      <c r="H78" s="76"/>
      <c r="I78" s="76"/>
      <c r="J78" s="76"/>
      <c r="K78" s="76"/>
    </row>
    <row r="79" spans="1:14">
      <c r="A79" s="76"/>
      <c r="B79" s="76"/>
      <c r="C79" s="76"/>
      <c r="D79" s="76"/>
      <c r="E79" s="76"/>
      <c r="F79" s="76"/>
      <c r="G79" s="76"/>
      <c r="H79" s="76"/>
      <c r="I79" s="76"/>
      <c r="J79" s="76"/>
      <c r="K79" s="76"/>
    </row>
    <row r="80" spans="1:14">
      <c r="A80" s="76"/>
      <c r="B80" s="76"/>
      <c r="C80" s="76"/>
      <c r="D80" s="76"/>
      <c r="E80" s="76"/>
      <c r="F80" s="76"/>
      <c r="G80" s="76"/>
      <c r="H80" s="76"/>
      <c r="I80" s="76"/>
      <c r="J80" s="76"/>
      <c r="K80" s="76"/>
    </row>
    <row r="81" spans="1:11">
      <c r="A81" s="76"/>
      <c r="B81" s="76"/>
      <c r="C81" s="76"/>
      <c r="D81" s="76"/>
      <c r="E81" s="76"/>
      <c r="F81" s="76"/>
      <c r="G81" s="76"/>
      <c r="H81" s="76"/>
      <c r="I81" s="76"/>
      <c r="J81" s="76"/>
      <c r="K81" s="76"/>
    </row>
    <row r="82" spans="1:11">
      <c r="A82" s="76"/>
      <c r="B82" s="76"/>
      <c r="C82" s="76"/>
      <c r="D82" s="76"/>
      <c r="E82" s="76"/>
      <c r="F82" s="76"/>
      <c r="G82" s="76"/>
      <c r="H82" s="76"/>
      <c r="I82" s="76"/>
      <c r="J82" s="76"/>
      <c r="K82" s="76"/>
    </row>
    <row r="83" spans="1:11">
      <c r="A83" s="76"/>
      <c r="B83" s="76"/>
      <c r="C83" s="76"/>
      <c r="D83" s="76"/>
      <c r="E83" s="76"/>
      <c r="F83" s="76"/>
      <c r="G83" s="76"/>
      <c r="H83" s="76"/>
      <c r="I83" s="76"/>
      <c r="J83" s="76"/>
      <c r="K83" s="76"/>
    </row>
    <row r="84" spans="1:11">
      <c r="A84" s="76"/>
      <c r="B84" s="76"/>
      <c r="C84" s="76"/>
      <c r="D84" s="76"/>
      <c r="E84" s="76"/>
      <c r="F84" s="76"/>
      <c r="G84" s="76"/>
      <c r="H84" s="76"/>
      <c r="I84" s="76"/>
      <c r="J84" s="76"/>
      <c r="K84" s="76"/>
    </row>
    <row r="85" spans="1:11">
      <c r="A85" s="76"/>
      <c r="B85" s="76"/>
      <c r="C85" s="76"/>
      <c r="D85" s="76"/>
      <c r="E85" s="76"/>
      <c r="F85" s="76"/>
      <c r="G85" s="76"/>
      <c r="H85" s="76"/>
      <c r="I85" s="76"/>
      <c r="J85" s="76"/>
      <c r="K85" s="76"/>
    </row>
    <row r="86" spans="1:11">
      <c r="A86" s="76"/>
      <c r="B86" s="76"/>
      <c r="C86" s="76"/>
      <c r="D86" s="76"/>
      <c r="E86" s="76"/>
      <c r="F86" s="76"/>
      <c r="G86" s="76"/>
      <c r="H86" s="76"/>
      <c r="I86" s="76"/>
      <c r="J86" s="76"/>
      <c r="K86" s="76"/>
    </row>
    <row r="87" spans="1:11">
      <c r="A87" s="76"/>
      <c r="B87" s="76"/>
      <c r="C87" s="76"/>
      <c r="D87" s="76"/>
      <c r="E87" s="76"/>
      <c r="F87" s="76"/>
      <c r="G87" s="76"/>
      <c r="H87" s="76"/>
      <c r="I87" s="76"/>
      <c r="J87" s="76"/>
      <c r="K87" s="76"/>
    </row>
    <row r="88" spans="1:11">
      <c r="A88" s="76"/>
      <c r="B88" s="76"/>
      <c r="C88" s="76"/>
      <c r="D88" s="76"/>
      <c r="E88" s="76"/>
      <c r="F88" s="76"/>
      <c r="G88" s="76"/>
      <c r="H88" s="76"/>
      <c r="I88" s="76"/>
      <c r="J88" s="76"/>
      <c r="K88" s="76"/>
    </row>
    <row r="89" spans="1:11">
      <c r="A89" s="76"/>
      <c r="B89" s="76"/>
      <c r="C89" s="76"/>
      <c r="D89" s="76"/>
      <c r="E89" s="76"/>
      <c r="F89" s="76"/>
      <c r="G89" s="76"/>
      <c r="H89" s="76"/>
      <c r="I89" s="76"/>
      <c r="J89" s="76"/>
      <c r="K89" s="76"/>
    </row>
    <row r="90" spans="1:11">
      <c r="A90" s="76"/>
      <c r="B90" s="76"/>
      <c r="C90" s="76"/>
      <c r="D90" s="76"/>
      <c r="E90" s="76"/>
      <c r="F90" s="76"/>
      <c r="G90" s="76"/>
      <c r="H90" s="76"/>
      <c r="I90" s="76"/>
      <c r="J90" s="76"/>
      <c r="K90" s="76"/>
    </row>
    <row r="91" spans="1:11">
      <c r="A91" s="76"/>
      <c r="B91" s="76"/>
      <c r="C91" s="76"/>
      <c r="D91" s="76"/>
      <c r="E91" s="76"/>
      <c r="F91" s="76"/>
      <c r="G91" s="76"/>
      <c r="H91" s="76"/>
      <c r="I91" s="76"/>
      <c r="J91" s="76"/>
      <c r="K91" s="76"/>
    </row>
    <row r="92" spans="1:11">
      <c r="A92" s="76"/>
      <c r="B92" s="76"/>
      <c r="C92" s="76"/>
      <c r="D92" s="76"/>
      <c r="E92" s="76"/>
      <c r="F92" s="76"/>
      <c r="G92" s="76"/>
      <c r="H92" s="76"/>
      <c r="I92" s="76"/>
      <c r="J92" s="76"/>
      <c r="K92" s="76"/>
    </row>
    <row r="93" spans="1:11">
      <c r="A93" s="76"/>
      <c r="B93" s="76"/>
      <c r="C93" s="76"/>
      <c r="D93" s="76"/>
      <c r="E93" s="76"/>
      <c r="F93" s="76"/>
      <c r="G93" s="76"/>
      <c r="H93" s="76"/>
      <c r="I93" s="76"/>
      <c r="J93" s="76"/>
      <c r="K93" s="76"/>
    </row>
    <row r="94" spans="1:11">
      <c r="A94" s="76"/>
      <c r="B94" s="76"/>
      <c r="C94" s="76"/>
      <c r="D94" s="76"/>
      <c r="E94" s="76"/>
      <c r="F94" s="76"/>
      <c r="G94" s="76"/>
      <c r="H94" s="76"/>
      <c r="I94" s="76"/>
      <c r="J94" s="76"/>
      <c r="K94" s="76"/>
    </row>
    <row r="95" spans="1:11">
      <c r="A95" s="76"/>
      <c r="B95" s="76"/>
      <c r="C95" s="76"/>
      <c r="D95" s="76"/>
      <c r="E95" s="76"/>
      <c r="F95" s="76"/>
      <c r="G95" s="76"/>
      <c r="H95" s="76"/>
      <c r="I95" s="76"/>
      <c r="J95" s="76"/>
      <c r="K95" s="76"/>
    </row>
    <row r="96" spans="1:11">
      <c r="A96" s="76"/>
      <c r="B96" s="76"/>
      <c r="C96" s="76"/>
      <c r="D96" s="76"/>
      <c r="E96" s="76"/>
      <c r="F96" s="76"/>
      <c r="G96" s="76"/>
      <c r="H96" s="76"/>
      <c r="I96" s="76"/>
      <c r="J96" s="76"/>
      <c r="K96" s="76"/>
    </row>
    <row r="97" spans="1:11">
      <c r="A97" s="76"/>
      <c r="B97" s="76"/>
      <c r="C97" s="76"/>
      <c r="D97" s="76"/>
      <c r="E97" s="76"/>
      <c r="F97" s="76"/>
      <c r="G97" s="76"/>
      <c r="H97" s="76"/>
      <c r="I97" s="76"/>
      <c r="J97" s="76"/>
      <c r="K97" s="76"/>
    </row>
    <row r="98" spans="1:11">
      <c r="A98" s="76"/>
      <c r="B98" s="76"/>
      <c r="C98" s="76"/>
      <c r="D98" s="76"/>
      <c r="E98" s="76"/>
      <c r="F98" s="76"/>
      <c r="G98" s="76"/>
      <c r="H98" s="76"/>
      <c r="I98" s="76"/>
      <c r="J98" s="76"/>
      <c r="K98" s="76"/>
    </row>
    <row r="99" spans="1:11">
      <c r="A99" s="76"/>
      <c r="B99" s="76"/>
      <c r="C99" s="76"/>
      <c r="D99" s="76"/>
      <c r="E99" s="76"/>
      <c r="F99" s="76"/>
      <c r="G99" s="76"/>
      <c r="H99" s="76"/>
      <c r="I99" s="76"/>
      <c r="J99" s="76"/>
      <c r="K99" s="76"/>
    </row>
    <row r="100" spans="1:11">
      <c r="A100" s="76"/>
      <c r="B100" s="76"/>
      <c r="C100" s="76"/>
      <c r="D100" s="76"/>
      <c r="E100" s="76"/>
      <c r="F100" s="76"/>
      <c r="G100" s="76"/>
      <c r="H100" s="76"/>
      <c r="I100" s="76"/>
      <c r="J100" s="76"/>
      <c r="K100" s="76"/>
    </row>
    <row r="101" spans="1:11">
      <c r="A101" s="76"/>
      <c r="B101" s="76"/>
      <c r="C101" s="76"/>
      <c r="D101" s="76"/>
      <c r="E101" s="76"/>
      <c r="F101" s="76"/>
      <c r="G101" s="76"/>
      <c r="H101" s="76"/>
      <c r="I101" s="76"/>
      <c r="J101" s="76"/>
      <c r="K101" s="76"/>
    </row>
    <row r="102" spans="1:11">
      <c r="A102" s="76"/>
      <c r="B102" s="76"/>
      <c r="C102" s="76"/>
      <c r="D102" s="76"/>
      <c r="E102" s="76"/>
      <c r="F102" s="76"/>
      <c r="G102" s="76"/>
      <c r="H102" s="76"/>
      <c r="I102" s="76"/>
      <c r="J102" s="76"/>
      <c r="K102" s="76"/>
    </row>
    <row r="103" spans="1:11">
      <c r="A103" s="76"/>
      <c r="B103" s="76"/>
      <c r="C103" s="76"/>
      <c r="D103" s="76"/>
      <c r="E103" s="76"/>
      <c r="F103" s="76"/>
      <c r="G103" s="76"/>
      <c r="H103" s="76"/>
      <c r="I103" s="76"/>
      <c r="J103" s="76"/>
      <c r="K103" s="76"/>
    </row>
    <row r="104" spans="1:11">
      <c r="A104" s="76"/>
      <c r="B104" s="76"/>
      <c r="C104" s="76"/>
      <c r="D104" s="76"/>
      <c r="E104" s="76"/>
      <c r="F104" s="76"/>
      <c r="G104" s="76"/>
      <c r="H104" s="76"/>
      <c r="I104" s="76"/>
      <c r="J104" s="76"/>
      <c r="K104" s="76"/>
    </row>
    <row r="105" spans="1:11">
      <c r="A105" s="76"/>
      <c r="B105" s="76"/>
      <c r="C105" s="76"/>
      <c r="D105" s="76"/>
      <c r="E105" s="76"/>
      <c r="F105" s="76"/>
      <c r="G105" s="76"/>
      <c r="H105" s="76"/>
      <c r="I105" s="76"/>
      <c r="J105" s="76"/>
      <c r="K105" s="76"/>
    </row>
    <row r="106" spans="1:11">
      <c r="A106" s="76"/>
      <c r="B106" s="76"/>
      <c r="C106" s="76"/>
      <c r="D106" s="76"/>
      <c r="E106" s="76"/>
      <c r="F106" s="76"/>
      <c r="G106" s="76"/>
      <c r="H106" s="76"/>
      <c r="I106" s="76"/>
      <c r="J106" s="76"/>
      <c r="K106" s="76"/>
    </row>
    <row r="107" spans="1:11">
      <c r="A107" s="76"/>
      <c r="B107" s="76"/>
      <c r="C107" s="76"/>
      <c r="D107" s="76"/>
      <c r="E107" s="76"/>
      <c r="F107" s="76"/>
      <c r="G107" s="76"/>
      <c r="H107" s="76"/>
      <c r="I107" s="76"/>
      <c r="J107" s="76"/>
      <c r="K107" s="76"/>
    </row>
    <row r="108" spans="1:11">
      <c r="A108" s="76"/>
      <c r="B108" s="76"/>
      <c r="C108" s="76"/>
      <c r="D108" s="76"/>
      <c r="E108" s="76"/>
      <c r="F108" s="76"/>
      <c r="G108" s="76"/>
      <c r="H108" s="76"/>
      <c r="I108" s="76"/>
      <c r="J108" s="76"/>
      <c r="K108" s="76"/>
    </row>
    <row r="109" spans="1:11">
      <c r="A109" s="76"/>
      <c r="B109" s="76"/>
      <c r="C109" s="76"/>
      <c r="D109" s="76"/>
      <c r="E109" s="76"/>
      <c r="F109" s="76"/>
      <c r="G109" s="76"/>
      <c r="H109" s="76"/>
      <c r="I109" s="76"/>
      <c r="J109" s="76"/>
      <c r="K109" s="76"/>
    </row>
    <row r="110" spans="1:11">
      <c r="A110" s="76"/>
      <c r="B110" s="76"/>
      <c r="C110" s="76"/>
      <c r="D110" s="76"/>
      <c r="E110" s="76"/>
      <c r="F110" s="76"/>
      <c r="G110" s="76"/>
      <c r="H110" s="76"/>
      <c r="I110" s="76"/>
      <c r="J110" s="76"/>
      <c r="K110" s="76"/>
    </row>
    <row r="111" spans="1:11">
      <c r="A111" s="76"/>
      <c r="B111" s="76"/>
      <c r="C111" s="76"/>
      <c r="D111" s="76"/>
      <c r="E111" s="76"/>
      <c r="F111" s="76"/>
      <c r="G111" s="76"/>
      <c r="H111" s="76"/>
      <c r="I111" s="76"/>
      <c r="J111" s="76"/>
      <c r="K111" s="76"/>
    </row>
    <row r="112" spans="1:11">
      <c r="A112" s="76"/>
      <c r="B112" s="76"/>
      <c r="C112" s="76"/>
      <c r="D112" s="76"/>
      <c r="E112" s="76"/>
      <c r="F112" s="76"/>
      <c r="G112" s="76"/>
      <c r="H112" s="76"/>
      <c r="I112" s="76"/>
      <c r="J112" s="76"/>
      <c r="K112" s="76"/>
    </row>
    <row r="113" spans="1:11">
      <c r="A113" s="76"/>
      <c r="B113" s="76"/>
      <c r="C113" s="76"/>
      <c r="D113" s="76"/>
      <c r="E113" s="76"/>
      <c r="F113" s="76"/>
      <c r="G113" s="76"/>
      <c r="H113" s="76"/>
      <c r="I113" s="76"/>
      <c r="J113" s="76"/>
      <c r="K113" s="76"/>
    </row>
    <row r="114" spans="1:11">
      <c r="A114" s="76"/>
      <c r="B114" s="76"/>
      <c r="C114" s="76"/>
      <c r="D114" s="76"/>
      <c r="E114" s="76"/>
      <c r="F114" s="76"/>
      <c r="G114" s="76"/>
      <c r="H114" s="76"/>
      <c r="I114" s="76"/>
      <c r="J114" s="76"/>
      <c r="K114" s="76"/>
    </row>
    <row r="115" spans="1:11">
      <c r="A115" s="76"/>
      <c r="B115" s="76"/>
      <c r="C115" s="76"/>
      <c r="D115" s="76"/>
      <c r="E115" s="76"/>
      <c r="F115" s="76"/>
      <c r="G115" s="76"/>
      <c r="H115" s="76"/>
      <c r="I115" s="76"/>
      <c r="J115" s="76"/>
      <c r="K115" s="76"/>
    </row>
    <row r="116" spans="1:11">
      <c r="A116" s="76"/>
      <c r="B116" s="76"/>
      <c r="C116" s="76"/>
      <c r="D116" s="76"/>
      <c r="E116" s="76"/>
      <c r="F116" s="76"/>
      <c r="G116" s="76"/>
      <c r="H116" s="76"/>
      <c r="I116" s="76"/>
      <c r="J116" s="76"/>
      <c r="K116" s="76"/>
    </row>
    <row r="117" spans="1:11">
      <c r="A117" s="76"/>
      <c r="B117" s="76"/>
      <c r="C117" s="76"/>
      <c r="D117" s="76"/>
      <c r="E117" s="76"/>
      <c r="F117" s="76"/>
      <c r="G117" s="76"/>
      <c r="H117" s="76"/>
      <c r="I117" s="76"/>
      <c r="J117" s="76"/>
      <c r="K117" s="76"/>
    </row>
    <row r="118" spans="1:11">
      <c r="A118" s="76"/>
      <c r="B118" s="76"/>
      <c r="C118" s="76"/>
      <c r="D118" s="76"/>
      <c r="E118" s="76"/>
      <c r="F118" s="76"/>
      <c r="G118" s="76"/>
      <c r="H118" s="76"/>
      <c r="I118" s="76"/>
      <c r="J118" s="76"/>
      <c r="K118" s="76"/>
    </row>
    <row r="119" spans="1:11">
      <c r="A119" s="76"/>
      <c r="B119" s="76"/>
      <c r="C119" s="76"/>
      <c r="D119" s="76"/>
      <c r="E119" s="76"/>
      <c r="F119" s="76"/>
      <c r="G119" s="76"/>
      <c r="H119" s="76"/>
      <c r="I119" s="76"/>
      <c r="J119" s="76"/>
      <c r="K119" s="76"/>
    </row>
    <row r="120" spans="1:11">
      <c r="A120" s="76"/>
      <c r="B120" s="76"/>
      <c r="C120" s="76"/>
      <c r="D120" s="76"/>
      <c r="E120" s="76"/>
      <c r="F120" s="76"/>
      <c r="G120" s="76"/>
      <c r="H120" s="76"/>
      <c r="I120" s="76"/>
      <c r="J120" s="76"/>
      <c r="K120" s="76"/>
    </row>
    <row r="121" spans="1:11">
      <c r="A121" s="76"/>
      <c r="B121" s="76"/>
      <c r="C121" s="76"/>
      <c r="D121" s="76"/>
      <c r="E121" s="76"/>
      <c r="F121" s="76"/>
      <c r="G121" s="76"/>
      <c r="H121" s="76"/>
      <c r="I121" s="76"/>
      <c r="J121" s="76"/>
      <c r="K121" s="76"/>
    </row>
    <row r="122" spans="1:11">
      <c r="A122" s="76"/>
      <c r="B122" s="76"/>
      <c r="C122" s="76"/>
      <c r="D122" s="76"/>
      <c r="E122" s="76"/>
      <c r="F122" s="76"/>
      <c r="G122" s="76"/>
      <c r="H122" s="76"/>
      <c r="I122" s="76"/>
      <c r="J122" s="76"/>
      <c r="K122" s="76"/>
    </row>
    <row r="123" spans="1:11">
      <c r="A123" s="76"/>
      <c r="B123" s="76"/>
      <c r="C123" s="76"/>
      <c r="D123" s="76"/>
      <c r="E123" s="76"/>
      <c r="F123" s="76"/>
      <c r="G123" s="76"/>
      <c r="H123" s="76"/>
      <c r="I123" s="76"/>
      <c r="J123" s="76"/>
      <c r="K123" s="76"/>
    </row>
    <row r="124" spans="1:11">
      <c r="A124" s="76"/>
      <c r="B124" s="76"/>
      <c r="C124" s="76"/>
      <c r="D124" s="76"/>
      <c r="E124" s="76"/>
      <c r="F124" s="76"/>
      <c r="G124" s="76"/>
      <c r="H124" s="76"/>
      <c r="I124" s="76"/>
      <c r="J124" s="76"/>
      <c r="K124" s="76"/>
    </row>
    <row r="125" spans="1:11">
      <c r="A125" s="76"/>
      <c r="B125" s="76"/>
      <c r="C125" s="76"/>
      <c r="D125" s="76"/>
      <c r="E125" s="76"/>
      <c r="F125" s="76"/>
      <c r="G125" s="76"/>
      <c r="H125" s="76"/>
      <c r="I125" s="76"/>
      <c r="J125" s="76"/>
      <c r="K125" s="76"/>
    </row>
    <row r="126" spans="1:11">
      <c r="A126" s="76"/>
      <c r="B126" s="76"/>
      <c r="C126" s="76"/>
      <c r="D126" s="76"/>
      <c r="E126" s="76"/>
      <c r="F126" s="76"/>
      <c r="G126" s="76"/>
      <c r="H126" s="76"/>
      <c r="I126" s="76"/>
      <c r="J126" s="76"/>
      <c r="K126" s="76"/>
    </row>
    <row r="127" spans="1:11">
      <c r="A127" s="76"/>
      <c r="B127" s="76"/>
      <c r="C127" s="76"/>
      <c r="D127" s="76"/>
      <c r="E127" s="76"/>
      <c r="F127" s="76"/>
      <c r="G127" s="76"/>
      <c r="H127" s="76"/>
      <c r="I127" s="76"/>
      <c r="J127" s="76"/>
      <c r="K127" s="76"/>
    </row>
    <row r="128" spans="1:11">
      <c r="A128" s="76"/>
      <c r="B128" s="76"/>
      <c r="C128" s="76"/>
      <c r="D128" s="76"/>
      <c r="E128" s="76"/>
      <c r="F128" s="76"/>
      <c r="G128" s="76"/>
      <c r="H128" s="76"/>
      <c r="I128" s="76"/>
      <c r="J128" s="76"/>
      <c r="K128" s="76"/>
    </row>
    <row r="129" spans="1:11">
      <c r="A129" s="76"/>
      <c r="B129" s="76"/>
      <c r="C129" s="76"/>
      <c r="D129" s="76"/>
      <c r="E129" s="76"/>
      <c r="F129" s="76"/>
      <c r="G129" s="76"/>
      <c r="H129" s="76"/>
      <c r="I129" s="76"/>
      <c r="J129" s="76"/>
      <c r="K129" s="76"/>
    </row>
    <row r="130" spans="1:11">
      <c r="A130" s="76"/>
      <c r="B130" s="76"/>
      <c r="C130" s="76"/>
      <c r="D130" s="76"/>
      <c r="E130" s="76"/>
      <c r="F130" s="76"/>
      <c r="G130" s="76"/>
      <c r="H130" s="76"/>
      <c r="I130" s="76"/>
      <c r="J130" s="76"/>
      <c r="K130" s="76"/>
    </row>
    <row r="131" spans="1:11">
      <c r="A131" s="76"/>
      <c r="B131" s="76"/>
      <c r="C131" s="76"/>
      <c r="D131" s="76"/>
      <c r="E131" s="76"/>
      <c r="F131" s="76"/>
      <c r="G131" s="76"/>
      <c r="H131" s="76"/>
      <c r="I131" s="76"/>
      <c r="J131" s="76"/>
      <c r="K131" s="76"/>
    </row>
    <row r="132" spans="1:11">
      <c r="A132" s="76"/>
      <c r="B132" s="76"/>
      <c r="C132" s="76"/>
      <c r="D132" s="76"/>
      <c r="E132" s="76"/>
      <c r="F132" s="76"/>
      <c r="G132" s="76"/>
      <c r="H132" s="76"/>
      <c r="I132" s="76"/>
      <c r="J132" s="76"/>
      <c r="K132" s="76"/>
    </row>
    <row r="133" spans="1:11">
      <c r="A133" s="76"/>
      <c r="B133" s="76"/>
      <c r="C133" s="76"/>
      <c r="D133" s="76"/>
      <c r="E133" s="76"/>
      <c r="F133" s="76"/>
      <c r="G133" s="76"/>
      <c r="H133" s="76"/>
      <c r="I133" s="76"/>
      <c r="J133" s="76"/>
      <c r="K133" s="76"/>
    </row>
    <row r="134" spans="1:11">
      <c r="A134" s="76"/>
      <c r="B134" s="76"/>
      <c r="C134" s="76"/>
      <c r="D134" s="76"/>
      <c r="E134" s="76"/>
      <c r="F134" s="76"/>
      <c r="G134" s="76"/>
      <c r="H134" s="76"/>
      <c r="I134" s="76"/>
      <c r="J134" s="76"/>
      <c r="K134" s="76"/>
    </row>
    <row r="135" spans="1:11">
      <c r="A135" s="76"/>
      <c r="B135" s="76"/>
      <c r="C135" s="76"/>
      <c r="D135" s="76"/>
      <c r="E135" s="76"/>
      <c r="F135" s="76"/>
      <c r="G135" s="76"/>
      <c r="H135" s="76"/>
      <c r="I135" s="76"/>
      <c r="J135" s="76"/>
      <c r="K135" s="76"/>
    </row>
    <row r="136" spans="1:11">
      <c r="A136" s="76"/>
      <c r="B136" s="76"/>
      <c r="C136" s="76"/>
      <c r="D136" s="76"/>
      <c r="E136" s="76"/>
      <c r="F136" s="76"/>
      <c r="G136" s="76"/>
      <c r="H136" s="76"/>
      <c r="I136" s="76"/>
      <c r="J136" s="76"/>
      <c r="K136" s="76"/>
    </row>
    <row r="137" spans="1:11">
      <c r="A137" s="76"/>
      <c r="B137" s="76"/>
      <c r="C137" s="76"/>
      <c r="D137" s="76"/>
      <c r="E137" s="76"/>
      <c r="F137" s="76"/>
      <c r="G137" s="76"/>
      <c r="H137" s="76"/>
      <c r="I137" s="76"/>
      <c r="J137" s="76"/>
      <c r="K137" s="76"/>
    </row>
    <row r="138" spans="1:11">
      <c r="A138" s="76"/>
      <c r="B138" s="76"/>
      <c r="C138" s="76"/>
      <c r="D138" s="76"/>
      <c r="E138" s="76"/>
      <c r="F138" s="76"/>
      <c r="G138" s="76"/>
      <c r="H138" s="76"/>
      <c r="I138" s="76"/>
      <c r="J138" s="76"/>
      <c r="K138" s="76"/>
    </row>
    <row r="139" spans="1:11">
      <c r="A139" s="76"/>
      <c r="B139" s="76"/>
      <c r="C139" s="76"/>
      <c r="D139" s="76"/>
      <c r="E139" s="76"/>
      <c r="F139" s="76"/>
      <c r="G139" s="76"/>
      <c r="H139" s="76"/>
      <c r="I139" s="76"/>
      <c r="J139" s="76"/>
      <c r="K139" s="76"/>
    </row>
    <row r="140" spans="1:11">
      <c r="A140" s="76"/>
      <c r="B140" s="76"/>
      <c r="C140" s="76"/>
      <c r="D140" s="76"/>
      <c r="E140" s="76"/>
      <c r="F140" s="76"/>
      <c r="G140" s="76"/>
      <c r="H140" s="76"/>
      <c r="I140" s="76"/>
      <c r="J140" s="76"/>
      <c r="K140" s="76"/>
    </row>
    <row r="141" spans="1:11">
      <c r="A141" s="76"/>
      <c r="B141" s="76"/>
      <c r="C141" s="76"/>
      <c r="D141" s="76"/>
      <c r="E141" s="76"/>
      <c r="F141" s="76"/>
      <c r="G141" s="76"/>
      <c r="H141" s="76"/>
      <c r="I141" s="76"/>
      <c r="J141" s="76"/>
      <c r="K141" s="76"/>
    </row>
    <row r="142" spans="1:11">
      <c r="A142" s="76"/>
      <c r="B142" s="76"/>
      <c r="C142" s="76"/>
      <c r="D142" s="76"/>
      <c r="E142" s="76"/>
      <c r="F142" s="76"/>
      <c r="G142" s="76"/>
      <c r="H142" s="76"/>
      <c r="I142" s="76"/>
      <c r="J142" s="76"/>
      <c r="K142" s="76"/>
    </row>
    <row r="143" spans="1:11">
      <c r="A143" s="76"/>
      <c r="B143" s="76"/>
      <c r="C143" s="76"/>
      <c r="D143" s="76"/>
      <c r="E143" s="76"/>
      <c r="F143" s="76"/>
      <c r="G143" s="76"/>
      <c r="H143" s="76"/>
      <c r="I143" s="76"/>
      <c r="J143" s="76"/>
      <c r="K143" s="76"/>
    </row>
    <row r="144" spans="1:11">
      <c r="A144" s="76"/>
      <c r="B144" s="76"/>
      <c r="C144" s="76"/>
      <c r="D144" s="76"/>
      <c r="E144" s="76"/>
      <c r="F144" s="76"/>
      <c r="G144" s="76"/>
      <c r="H144" s="76"/>
      <c r="I144" s="76"/>
      <c r="J144" s="76"/>
      <c r="K144" s="76"/>
    </row>
    <row r="145" spans="1:11">
      <c r="A145" s="76"/>
      <c r="B145" s="76"/>
      <c r="C145" s="76"/>
      <c r="D145" s="76"/>
      <c r="E145" s="76"/>
      <c r="F145" s="76"/>
      <c r="G145" s="76"/>
      <c r="H145" s="76"/>
      <c r="I145" s="76"/>
      <c r="J145" s="76"/>
      <c r="K145" s="76"/>
    </row>
    <row r="146" spans="1:11">
      <c r="A146" s="76"/>
      <c r="B146" s="76"/>
      <c r="C146" s="76"/>
      <c r="D146" s="76"/>
      <c r="E146" s="76"/>
      <c r="F146" s="76"/>
      <c r="G146" s="76"/>
      <c r="H146" s="76"/>
      <c r="I146" s="76"/>
      <c r="J146" s="76"/>
      <c r="K146" s="76"/>
    </row>
    <row r="147" spans="1:11">
      <c r="A147" s="76"/>
      <c r="B147" s="76"/>
      <c r="C147" s="76"/>
      <c r="D147" s="76"/>
      <c r="E147" s="76"/>
      <c r="F147" s="76"/>
      <c r="G147" s="76"/>
      <c r="H147" s="76"/>
      <c r="I147" s="76"/>
      <c r="J147" s="76"/>
      <c r="K147" s="76"/>
    </row>
    <row r="148" spans="1:11">
      <c r="A148" s="76"/>
      <c r="B148" s="76"/>
      <c r="C148" s="76"/>
      <c r="D148" s="76"/>
      <c r="E148" s="76"/>
      <c r="F148" s="76"/>
      <c r="G148" s="76"/>
      <c r="H148" s="76"/>
      <c r="I148" s="76"/>
      <c r="J148" s="76"/>
      <c r="K148" s="76"/>
    </row>
    <row r="149" spans="1:11">
      <c r="A149" s="76"/>
      <c r="B149" s="76"/>
      <c r="C149" s="76"/>
      <c r="D149" s="76"/>
      <c r="E149" s="76"/>
      <c r="F149" s="76"/>
      <c r="G149" s="76"/>
      <c r="H149" s="76"/>
      <c r="I149" s="76"/>
      <c r="J149" s="76"/>
      <c r="K149" s="76"/>
    </row>
    <row r="150" spans="1:11">
      <c r="A150" s="76"/>
      <c r="B150" s="76"/>
      <c r="C150" s="76"/>
      <c r="D150" s="76"/>
      <c r="E150" s="76"/>
      <c r="F150" s="76"/>
      <c r="G150" s="76"/>
      <c r="H150" s="76"/>
      <c r="I150" s="76"/>
      <c r="J150" s="76"/>
      <c r="K150" s="76"/>
    </row>
    <row r="151" spans="1:11">
      <c r="A151" s="76"/>
      <c r="B151" s="76"/>
      <c r="C151" s="76"/>
      <c r="D151" s="76"/>
      <c r="E151" s="76"/>
      <c r="F151" s="76"/>
      <c r="G151" s="76"/>
      <c r="H151" s="76"/>
      <c r="I151" s="76"/>
      <c r="J151" s="76"/>
      <c r="K151" s="76"/>
    </row>
    <row r="152" spans="1:11">
      <c r="A152" s="76"/>
      <c r="B152" s="76"/>
      <c r="C152" s="76"/>
      <c r="D152" s="76"/>
      <c r="E152" s="76"/>
      <c r="F152" s="76"/>
      <c r="G152" s="76"/>
      <c r="H152" s="76"/>
      <c r="I152" s="76"/>
      <c r="J152" s="76"/>
      <c r="K152" s="76"/>
    </row>
    <row r="153" spans="1:11">
      <c r="A153" s="76"/>
      <c r="B153" s="76"/>
      <c r="C153" s="76"/>
      <c r="D153" s="76"/>
      <c r="E153" s="76"/>
      <c r="F153" s="76"/>
      <c r="G153" s="76"/>
      <c r="H153" s="76"/>
      <c r="I153" s="76"/>
      <c r="J153" s="76"/>
      <c r="K153" s="76"/>
    </row>
    <row r="154" spans="1:11">
      <c r="A154" s="76"/>
      <c r="B154" s="76"/>
      <c r="C154" s="76"/>
      <c r="D154" s="76"/>
      <c r="E154" s="76"/>
      <c r="F154" s="76"/>
      <c r="G154" s="76"/>
      <c r="H154" s="76"/>
      <c r="I154" s="76"/>
      <c r="J154" s="76"/>
      <c r="K154" s="76"/>
    </row>
    <row r="155" spans="1:11">
      <c r="A155" s="76"/>
      <c r="B155" s="76"/>
      <c r="C155" s="76"/>
      <c r="D155" s="76"/>
      <c r="E155" s="76"/>
      <c r="F155" s="76"/>
      <c r="G155" s="76"/>
      <c r="H155" s="76"/>
      <c r="I155" s="76"/>
      <c r="J155" s="76"/>
      <c r="K155" s="76"/>
    </row>
    <row r="156" spans="1:11">
      <c r="A156" s="76"/>
      <c r="B156" s="76"/>
      <c r="C156" s="76"/>
      <c r="D156" s="76"/>
      <c r="E156" s="76"/>
      <c r="F156" s="76"/>
      <c r="G156" s="76"/>
      <c r="H156" s="76"/>
      <c r="I156" s="76"/>
      <c r="J156" s="76"/>
      <c r="K156" s="76"/>
    </row>
    <row r="157" spans="1:11">
      <c r="A157" s="76"/>
      <c r="B157" s="76"/>
      <c r="C157" s="76"/>
      <c r="D157" s="76"/>
      <c r="E157" s="76"/>
      <c r="F157" s="76"/>
      <c r="G157" s="76"/>
      <c r="H157" s="76"/>
      <c r="I157" s="76"/>
      <c r="J157" s="76"/>
      <c r="K157" s="76"/>
    </row>
    <row r="158" spans="1:11">
      <c r="A158" s="76"/>
      <c r="B158" s="76"/>
      <c r="C158" s="76"/>
      <c r="D158" s="76"/>
      <c r="E158" s="76"/>
      <c r="F158" s="76"/>
      <c r="G158" s="76"/>
      <c r="H158" s="76"/>
      <c r="I158" s="76"/>
      <c r="J158" s="76"/>
      <c r="K158" s="76"/>
    </row>
    <row r="159" spans="1:11">
      <c r="A159" s="76"/>
      <c r="B159" s="76"/>
      <c r="C159" s="76"/>
      <c r="D159" s="76"/>
      <c r="E159" s="76"/>
      <c r="F159" s="76"/>
      <c r="G159" s="76"/>
      <c r="H159" s="76"/>
      <c r="I159" s="76"/>
      <c r="J159" s="76"/>
      <c r="K159" s="76"/>
    </row>
    <row r="160" spans="1:11">
      <c r="A160" s="76"/>
      <c r="B160" s="76"/>
      <c r="C160" s="76"/>
      <c r="D160" s="76"/>
      <c r="E160" s="76"/>
      <c r="F160" s="76"/>
      <c r="G160" s="76"/>
      <c r="H160" s="76"/>
      <c r="I160" s="76"/>
      <c r="J160" s="76"/>
      <c r="K160" s="76"/>
    </row>
    <row r="161" spans="1:11">
      <c r="A161" s="76"/>
      <c r="B161" s="76"/>
      <c r="C161" s="76"/>
      <c r="D161" s="76"/>
      <c r="E161" s="76"/>
      <c r="F161" s="76"/>
      <c r="G161" s="76"/>
      <c r="H161" s="76"/>
      <c r="I161" s="76"/>
      <c r="J161" s="76"/>
      <c r="K161" s="76"/>
    </row>
    <row r="162" spans="1:11">
      <c r="A162" s="76"/>
      <c r="B162" s="76"/>
      <c r="C162" s="76"/>
      <c r="D162" s="76"/>
      <c r="E162" s="76"/>
      <c r="F162" s="76"/>
      <c r="G162" s="76"/>
      <c r="H162" s="76"/>
      <c r="I162" s="76"/>
      <c r="J162" s="76"/>
      <c r="K162" s="76"/>
    </row>
    <row r="163" spans="1:11">
      <c r="A163" s="76"/>
      <c r="B163" s="76"/>
      <c r="C163" s="76"/>
      <c r="D163" s="76"/>
      <c r="E163" s="76"/>
      <c r="F163" s="76"/>
      <c r="G163" s="76"/>
      <c r="H163" s="76"/>
      <c r="I163" s="76"/>
      <c r="J163" s="76"/>
      <c r="K163" s="76"/>
    </row>
    <row r="164" spans="1:11">
      <c r="A164" s="76"/>
      <c r="B164" s="76"/>
      <c r="C164" s="76"/>
      <c r="D164" s="76"/>
      <c r="E164" s="76"/>
      <c r="F164" s="76"/>
      <c r="G164" s="76"/>
      <c r="H164" s="76"/>
      <c r="I164" s="76"/>
      <c r="J164" s="76"/>
      <c r="K164" s="76"/>
    </row>
    <row r="165" spans="1:11">
      <c r="A165" s="76"/>
      <c r="B165" s="76"/>
      <c r="C165" s="76"/>
      <c r="D165" s="76"/>
      <c r="E165" s="76"/>
      <c r="F165" s="76"/>
      <c r="G165" s="76"/>
      <c r="H165" s="76"/>
      <c r="I165" s="76"/>
      <c r="J165" s="76"/>
      <c r="K165" s="76"/>
    </row>
    <row r="166" spans="1:11">
      <c r="A166" s="76"/>
      <c r="B166" s="76"/>
      <c r="C166" s="76"/>
      <c r="D166" s="76"/>
      <c r="E166" s="76"/>
      <c r="F166" s="76"/>
      <c r="G166" s="76"/>
      <c r="H166" s="76"/>
      <c r="I166" s="76"/>
      <c r="J166" s="76"/>
      <c r="K166" s="76"/>
    </row>
    <row r="167" spans="1:11">
      <c r="A167" s="76"/>
      <c r="B167" s="76"/>
      <c r="C167" s="76"/>
      <c r="D167" s="76"/>
      <c r="E167" s="76"/>
      <c r="F167" s="76"/>
      <c r="G167" s="76"/>
      <c r="H167" s="76"/>
      <c r="I167" s="76"/>
      <c r="J167" s="76"/>
      <c r="K167" s="76"/>
    </row>
    <row r="168" spans="1:11">
      <c r="A168" s="76"/>
      <c r="B168" s="76"/>
      <c r="C168" s="76"/>
      <c r="D168" s="76"/>
      <c r="E168" s="76"/>
      <c r="F168" s="76"/>
      <c r="G168" s="76"/>
      <c r="H168" s="76"/>
      <c r="I168" s="76"/>
      <c r="J168" s="76"/>
      <c r="K168" s="76"/>
    </row>
    <row r="169" spans="1:11">
      <c r="A169" s="76"/>
      <c r="B169" s="76"/>
      <c r="C169" s="76"/>
      <c r="D169" s="76"/>
      <c r="E169" s="76"/>
      <c r="F169" s="76"/>
      <c r="G169" s="76"/>
      <c r="H169" s="76"/>
      <c r="I169" s="76"/>
      <c r="J169" s="76"/>
      <c r="K169" s="76"/>
    </row>
    <row r="170" spans="1:11">
      <c r="A170" s="76"/>
      <c r="B170" s="76"/>
      <c r="C170" s="76"/>
      <c r="D170" s="76"/>
      <c r="E170" s="76"/>
      <c r="F170" s="76"/>
      <c r="G170" s="76"/>
      <c r="H170" s="76"/>
      <c r="I170" s="76"/>
      <c r="J170" s="76"/>
      <c r="K170" s="76"/>
    </row>
    <row r="171" spans="1:11">
      <c r="A171" s="76"/>
      <c r="B171" s="76"/>
      <c r="C171" s="76"/>
      <c r="D171" s="76"/>
      <c r="E171" s="76"/>
      <c r="F171" s="76"/>
      <c r="G171" s="76"/>
      <c r="H171" s="76"/>
      <c r="I171" s="76"/>
      <c r="J171" s="76"/>
      <c r="K171" s="76"/>
    </row>
    <row r="172" spans="1:11">
      <c r="A172" s="76"/>
      <c r="B172" s="76"/>
      <c r="C172" s="76"/>
      <c r="D172" s="76"/>
      <c r="E172" s="76"/>
      <c r="F172" s="76"/>
      <c r="G172" s="76"/>
      <c r="H172" s="76"/>
      <c r="I172" s="76"/>
      <c r="J172" s="76"/>
      <c r="K172" s="76"/>
    </row>
    <row r="173" spans="1:11">
      <c r="A173" s="76"/>
      <c r="B173" s="76"/>
      <c r="C173" s="76"/>
      <c r="D173" s="76"/>
      <c r="E173" s="76"/>
      <c r="F173" s="76"/>
      <c r="G173" s="76"/>
      <c r="H173" s="76"/>
      <c r="I173" s="76"/>
      <c r="J173" s="76"/>
      <c r="K173" s="76"/>
    </row>
    <row r="174" spans="1:11">
      <c r="A174" s="76"/>
      <c r="B174" s="76"/>
      <c r="C174" s="76"/>
      <c r="D174" s="76"/>
      <c r="E174" s="76"/>
      <c r="F174" s="76"/>
      <c r="G174" s="76"/>
      <c r="H174" s="76"/>
      <c r="I174" s="76"/>
      <c r="J174" s="76"/>
      <c r="K174" s="76"/>
    </row>
    <row r="175" spans="1:11">
      <c r="A175" s="76"/>
      <c r="B175" s="76"/>
      <c r="C175" s="76"/>
      <c r="D175" s="76"/>
      <c r="E175" s="76"/>
      <c r="F175" s="76"/>
      <c r="G175" s="76"/>
      <c r="H175" s="76"/>
      <c r="I175" s="76"/>
      <c r="J175" s="76"/>
      <c r="K175" s="76"/>
    </row>
    <row r="176" spans="1:11">
      <c r="A176" s="76"/>
      <c r="B176" s="76"/>
      <c r="C176" s="76"/>
      <c r="D176" s="76"/>
      <c r="E176" s="76"/>
      <c r="F176" s="76"/>
      <c r="G176" s="76"/>
      <c r="H176" s="76"/>
      <c r="I176" s="76"/>
      <c r="J176" s="76"/>
      <c r="K176" s="76"/>
    </row>
    <row r="177" spans="1:11">
      <c r="A177" s="76"/>
      <c r="B177" s="76"/>
      <c r="C177" s="76"/>
      <c r="D177" s="76"/>
      <c r="E177" s="76"/>
      <c r="F177" s="76"/>
      <c r="G177" s="76"/>
      <c r="H177" s="76"/>
      <c r="I177" s="76"/>
      <c r="J177" s="76"/>
      <c r="K177" s="76"/>
    </row>
    <row r="178" spans="1:11">
      <c r="A178" s="76"/>
      <c r="B178" s="76"/>
      <c r="C178" s="76"/>
      <c r="D178" s="76"/>
      <c r="E178" s="76"/>
      <c r="F178" s="76"/>
      <c r="G178" s="76"/>
      <c r="H178" s="76"/>
      <c r="I178" s="76"/>
      <c r="J178" s="76"/>
      <c r="K178" s="76"/>
    </row>
    <row r="179" spans="1:11">
      <c r="A179" s="76"/>
      <c r="B179" s="76"/>
      <c r="C179" s="76"/>
      <c r="D179" s="76"/>
      <c r="E179" s="76"/>
      <c r="F179" s="76"/>
      <c r="G179" s="76"/>
      <c r="H179" s="76"/>
      <c r="I179" s="76"/>
      <c r="J179" s="76"/>
      <c r="K179" s="76"/>
    </row>
    <row r="180" spans="1:11">
      <c r="A180" s="76"/>
      <c r="B180" s="76"/>
      <c r="C180" s="76"/>
      <c r="D180" s="76"/>
      <c r="E180" s="76"/>
      <c r="F180" s="76"/>
      <c r="G180" s="76"/>
      <c r="H180" s="76"/>
      <c r="I180" s="76"/>
      <c r="J180" s="76"/>
      <c r="K180" s="76"/>
    </row>
    <row r="181" spans="1:11">
      <c r="A181" s="76"/>
      <c r="B181" s="76"/>
      <c r="C181" s="76"/>
      <c r="D181" s="76"/>
      <c r="E181" s="76"/>
      <c r="F181" s="76"/>
      <c r="G181" s="76"/>
      <c r="H181" s="76"/>
      <c r="I181" s="76"/>
      <c r="J181" s="76"/>
      <c r="K181" s="76"/>
    </row>
    <row r="182" spans="1:11">
      <c r="A182" s="76"/>
      <c r="B182" s="76"/>
      <c r="C182" s="76"/>
      <c r="D182" s="76"/>
      <c r="E182" s="76"/>
      <c r="F182" s="76"/>
      <c r="G182" s="76"/>
      <c r="H182" s="76"/>
      <c r="I182" s="76"/>
      <c r="J182" s="76"/>
      <c r="K182" s="76"/>
    </row>
    <row r="183" spans="1:11">
      <c r="A183" s="76"/>
      <c r="B183" s="76"/>
      <c r="C183" s="76"/>
      <c r="D183" s="76"/>
      <c r="E183" s="76"/>
      <c r="F183" s="76"/>
      <c r="G183" s="76"/>
      <c r="H183" s="76"/>
      <c r="I183" s="76"/>
      <c r="J183" s="76"/>
      <c r="K183" s="76"/>
    </row>
    <row r="184" spans="1:11">
      <c r="A184" s="76"/>
      <c r="B184" s="76"/>
      <c r="C184" s="76"/>
      <c r="D184" s="76"/>
      <c r="E184" s="76"/>
      <c r="F184" s="76"/>
      <c r="G184" s="76"/>
      <c r="H184" s="76"/>
      <c r="I184" s="76"/>
      <c r="J184" s="76"/>
      <c r="K184" s="76"/>
    </row>
    <row r="185" spans="1:11">
      <c r="A185" s="76"/>
      <c r="B185" s="76"/>
      <c r="C185" s="76"/>
      <c r="D185" s="76"/>
      <c r="E185" s="76"/>
      <c r="F185" s="76"/>
      <c r="G185" s="76"/>
      <c r="H185" s="76"/>
      <c r="I185" s="76"/>
      <c r="J185" s="76"/>
      <c r="K185" s="76"/>
    </row>
    <row r="186" spans="1:11">
      <c r="A186" s="76"/>
      <c r="B186" s="76"/>
      <c r="C186" s="76"/>
      <c r="D186" s="76"/>
      <c r="E186" s="76"/>
      <c r="F186" s="76"/>
      <c r="G186" s="76"/>
      <c r="H186" s="76"/>
      <c r="I186" s="76"/>
      <c r="J186" s="76"/>
      <c r="K186" s="76"/>
    </row>
    <row r="187" spans="1:11">
      <c r="A187" s="76"/>
      <c r="B187" s="76"/>
      <c r="C187" s="76"/>
      <c r="D187" s="76"/>
      <c r="E187" s="76"/>
      <c r="F187" s="76"/>
      <c r="G187" s="76"/>
      <c r="H187" s="76"/>
      <c r="I187" s="76"/>
      <c r="J187" s="76"/>
      <c r="K187" s="76"/>
    </row>
    <row r="188" spans="1:11">
      <c r="A188" s="76"/>
      <c r="B188" s="76"/>
      <c r="C188" s="76"/>
      <c r="D188" s="76"/>
      <c r="E188" s="76"/>
      <c r="F188" s="76"/>
      <c r="G188" s="76"/>
      <c r="H188" s="76"/>
      <c r="I188" s="76"/>
      <c r="J188" s="76"/>
      <c r="K188" s="76"/>
    </row>
    <row r="189" spans="1:11">
      <c r="A189" s="76"/>
      <c r="B189" s="76"/>
      <c r="C189" s="76"/>
      <c r="D189" s="76"/>
      <c r="E189" s="76"/>
      <c r="F189" s="76"/>
      <c r="G189" s="76"/>
      <c r="H189" s="76"/>
      <c r="I189" s="76"/>
      <c r="J189" s="76"/>
      <c r="K189" s="76"/>
    </row>
    <row r="190" spans="1:11">
      <c r="A190" s="76"/>
      <c r="B190" s="76"/>
      <c r="C190" s="76"/>
      <c r="D190" s="76"/>
      <c r="E190" s="76"/>
      <c r="F190" s="76"/>
      <c r="G190" s="76"/>
      <c r="H190" s="76"/>
      <c r="I190" s="76"/>
      <c r="J190" s="76"/>
      <c r="K190" s="76"/>
    </row>
    <row r="191" spans="1:11">
      <c r="A191" s="76"/>
      <c r="B191" s="76"/>
      <c r="C191" s="76"/>
      <c r="D191" s="76"/>
      <c r="E191" s="76"/>
      <c r="F191" s="76"/>
      <c r="G191" s="76"/>
      <c r="H191" s="76"/>
      <c r="I191" s="76"/>
      <c r="J191" s="76"/>
      <c r="K191" s="76"/>
    </row>
    <row r="192" spans="1:11">
      <c r="A192" s="76"/>
      <c r="B192" s="76"/>
      <c r="C192" s="76"/>
      <c r="D192" s="76"/>
      <c r="E192" s="76"/>
      <c r="F192" s="76"/>
      <c r="G192" s="76"/>
      <c r="H192" s="76"/>
      <c r="I192" s="76"/>
      <c r="J192" s="76"/>
      <c r="K192" s="76"/>
    </row>
    <row r="193" spans="1:11">
      <c r="A193" s="76"/>
      <c r="B193" s="76"/>
      <c r="C193" s="76"/>
      <c r="D193" s="76"/>
      <c r="E193" s="76"/>
      <c r="F193" s="76"/>
      <c r="G193" s="76"/>
      <c r="H193" s="76"/>
      <c r="I193" s="76"/>
      <c r="J193" s="76"/>
      <c r="K193" s="76"/>
    </row>
    <row r="194" spans="1:11">
      <c r="A194" s="76"/>
      <c r="B194" s="76"/>
      <c r="C194" s="76"/>
      <c r="D194" s="76"/>
      <c r="E194" s="76"/>
      <c r="F194" s="76"/>
      <c r="G194" s="76"/>
      <c r="H194" s="76"/>
      <c r="I194" s="76"/>
      <c r="J194" s="76"/>
      <c r="K194" s="76"/>
    </row>
    <row r="195" spans="1:11">
      <c r="A195" s="76"/>
      <c r="B195" s="76"/>
      <c r="C195" s="76"/>
      <c r="D195" s="76"/>
      <c r="E195" s="76"/>
      <c r="F195" s="76"/>
      <c r="G195" s="76"/>
      <c r="H195" s="76"/>
      <c r="I195" s="76"/>
      <c r="J195" s="76"/>
      <c r="K195" s="76"/>
    </row>
    <row r="196" spans="1:11">
      <c r="A196" s="76"/>
      <c r="B196" s="76"/>
      <c r="C196" s="76"/>
      <c r="D196" s="76"/>
      <c r="E196" s="76"/>
      <c r="F196" s="76"/>
      <c r="G196" s="76"/>
      <c r="H196" s="76"/>
      <c r="I196" s="76"/>
      <c r="J196" s="76"/>
      <c r="K196" s="76"/>
    </row>
  </sheetData>
  <mergeCells count="1">
    <mergeCell ref="J70:K70"/>
  </mergeCells>
  <conditionalFormatting sqref="B1">
    <cfRule type="containsText" dxfId="14" priority="1" operator="containsText" text="Errors">
      <formula>NOT(ISERROR(SEARCH("Errors",B1)))</formula>
    </cfRule>
  </conditionalFormatting>
  <dataValidations count="2">
    <dataValidation type="list" showInputMessage="1" showErrorMessage="1" sqref="A2 A4">
      <formula1>CAU</formula1>
    </dataValidation>
    <dataValidation type="whole" allowBlank="1" showInputMessage="1" showErrorMessage="1" errorTitle="Data Validation" error="Please enter a whole number between 0 and 2147483647." sqref="B7:N62">
      <formula1>0</formula1>
      <formula2>10000000000</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showInputMessage="1" showErrorMessage="1">
          <x14:formula1>
            <xm:f>'Addl Info'!$A$2:$A$3</xm:f>
          </x14:formula1>
          <xm:sqref>B4 B2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8" tint="0.39997558519241921"/>
  </sheetPr>
  <dimension ref="A1:O196"/>
  <sheetViews>
    <sheetView topLeftCell="A16" workbookViewId="0">
      <selection activeCell="H21" sqref="H21"/>
    </sheetView>
  </sheetViews>
  <sheetFormatPr defaultColWidth="8.88671875" defaultRowHeight="13.2"/>
  <cols>
    <col min="1" max="1" width="30.6640625" style="2" customWidth="1"/>
    <col min="2" max="2" width="15.6640625" style="2" customWidth="1"/>
    <col min="3" max="3" width="15.6640625" style="2" hidden="1" customWidth="1"/>
    <col min="4" max="5" width="15.6640625" style="2" customWidth="1"/>
    <col min="6" max="7" width="15.6640625" style="2" hidden="1" customWidth="1"/>
    <col min="8" max="8" width="15.6640625" style="2" customWidth="1"/>
    <col min="9" max="9" width="15.6640625" style="2" hidden="1" customWidth="1"/>
    <col min="10" max="12" width="15.6640625" style="2" customWidth="1"/>
    <col min="13" max="14" width="25.6640625" style="2" customWidth="1"/>
    <col min="15" max="16384" width="8.88671875" style="2"/>
  </cols>
  <sheetData>
    <row r="1" spans="1:15">
      <c r="A1" s="182" t="s">
        <v>949</v>
      </c>
      <c r="B1" s="188" t="str">
        <f>IF('Compliance Issues'!O2="x","Errors exist, see the Compliance Issues tab.","")</f>
        <v>Errors exist, see the Compliance Issues tab.</v>
      </c>
      <c r="C1" s="223"/>
    </row>
    <row r="2" spans="1:15" ht="15.6">
      <c r="A2" s="10" t="s">
        <v>45</v>
      </c>
      <c r="B2" s="8" t="s">
        <v>4</v>
      </c>
      <c r="C2" s="87"/>
      <c r="D2" s="179" t="str">
        <f>LOOKUP(B2,Date,'Addl Info'!B9:B9)</f>
        <v>2021 BUDGET</v>
      </c>
      <c r="E2" s="72">
        <f ca="1">IF(D2="Non-Submission Period",0,LOOKUP(A2,CAUTAU,Allocations!G4:G6))</f>
        <v>18353</v>
      </c>
      <c r="G2" s="179"/>
      <c r="K2" s="180"/>
    </row>
    <row r="3" spans="1:15">
      <c r="B3" s="87"/>
      <c r="C3" s="87"/>
      <c r="D3" s="240" t="s">
        <v>917</v>
      </c>
      <c r="E3" s="186">
        <f ca="1">E2-B62</f>
        <v>0</v>
      </c>
      <c r="H3" s="87"/>
      <c r="I3" s="87"/>
      <c r="J3" s="87"/>
      <c r="K3" s="87"/>
    </row>
    <row r="4" spans="1:15">
      <c r="B4" s="87"/>
      <c r="C4" s="87"/>
      <c r="H4" s="87"/>
      <c r="I4" s="87"/>
      <c r="J4" s="87"/>
      <c r="K4" s="87"/>
    </row>
    <row r="5" spans="1:15">
      <c r="A5" s="88"/>
      <c r="B5" s="89"/>
      <c r="C5" s="238"/>
      <c r="H5" s="89"/>
      <c r="I5" s="89"/>
      <c r="J5" s="89"/>
      <c r="K5" s="89"/>
    </row>
    <row r="6" spans="1:15" ht="77.099999999999994" customHeight="1">
      <c r="A6" s="195" t="s">
        <v>918</v>
      </c>
      <c r="B6" s="195" t="s">
        <v>955</v>
      </c>
      <c r="C6" s="195" t="s">
        <v>987</v>
      </c>
      <c r="D6" s="195" t="s">
        <v>919</v>
      </c>
      <c r="E6" s="195" t="s">
        <v>920</v>
      </c>
      <c r="F6" s="195" t="s">
        <v>987</v>
      </c>
      <c r="G6" s="195" t="s">
        <v>987</v>
      </c>
      <c r="H6" s="195" t="s">
        <v>921</v>
      </c>
      <c r="I6" s="195" t="s">
        <v>987</v>
      </c>
      <c r="J6" s="195" t="s">
        <v>922</v>
      </c>
      <c r="K6" s="195" t="s">
        <v>923</v>
      </c>
      <c r="L6" s="195" t="s">
        <v>924</v>
      </c>
      <c r="M6" s="195" t="s">
        <v>966</v>
      </c>
      <c r="N6" s="195" t="s">
        <v>967</v>
      </c>
    </row>
    <row r="7" spans="1:15" ht="26.1" customHeight="1">
      <c r="A7" s="249" t="s">
        <v>168</v>
      </c>
      <c r="B7" s="222"/>
      <c r="C7" s="222"/>
      <c r="D7" s="222"/>
      <c r="E7" s="222"/>
      <c r="F7" s="222"/>
      <c r="G7" s="222"/>
      <c r="H7" s="222"/>
      <c r="I7" s="222"/>
      <c r="J7" s="222"/>
      <c r="K7" s="222"/>
      <c r="L7" s="222"/>
      <c r="M7" s="140">
        <f t="shared" ref="M7:M38" si="0">B7+C7+D7+F7+G7+H7+I7+J7+K7+L7</f>
        <v>0</v>
      </c>
      <c r="N7" s="140">
        <f t="shared" ref="N7:N38" si="1">B7+C7+D7+E7+F7+G7+H7+I7+J7+K7+L7</f>
        <v>0</v>
      </c>
      <c r="O7" s="301" t="str">
        <f>IF(AND(N7&gt;0,B7=0),"x","")</f>
        <v/>
      </c>
    </row>
    <row r="8" spans="1:15" ht="26.1" customHeight="1">
      <c r="A8" s="249" t="s">
        <v>171</v>
      </c>
      <c r="B8" s="222"/>
      <c r="C8" s="222"/>
      <c r="D8" s="222"/>
      <c r="E8" s="222"/>
      <c r="F8" s="222"/>
      <c r="G8" s="222"/>
      <c r="H8" s="222"/>
      <c r="I8" s="222"/>
      <c r="J8" s="222"/>
      <c r="K8" s="222"/>
      <c r="L8" s="222"/>
      <c r="M8" s="140">
        <f t="shared" si="0"/>
        <v>0</v>
      </c>
      <c r="N8" s="140">
        <f t="shared" si="1"/>
        <v>0</v>
      </c>
      <c r="O8" s="301" t="str">
        <f t="shared" ref="O8:O61" si="2">IF(AND(N8&gt;0,B8=0),"x","")</f>
        <v/>
      </c>
    </row>
    <row r="9" spans="1:15" ht="26.1" customHeight="1">
      <c r="A9" s="249" t="s">
        <v>179</v>
      </c>
      <c r="B9" s="222"/>
      <c r="C9" s="222"/>
      <c r="D9" s="222"/>
      <c r="E9" s="222"/>
      <c r="F9" s="222"/>
      <c r="G9" s="222"/>
      <c r="H9" s="222"/>
      <c r="I9" s="222"/>
      <c r="J9" s="222"/>
      <c r="K9" s="222"/>
      <c r="L9" s="222"/>
      <c r="M9" s="140">
        <f t="shared" si="0"/>
        <v>0</v>
      </c>
      <c r="N9" s="140">
        <f t="shared" si="1"/>
        <v>0</v>
      </c>
      <c r="O9" s="301" t="str">
        <f t="shared" si="2"/>
        <v/>
      </c>
    </row>
    <row r="10" spans="1:15" ht="26.1" customHeight="1">
      <c r="A10" s="249" t="s">
        <v>187</v>
      </c>
      <c r="B10" s="222"/>
      <c r="C10" s="222"/>
      <c r="D10" s="222"/>
      <c r="E10" s="222"/>
      <c r="F10" s="222"/>
      <c r="G10" s="222"/>
      <c r="H10" s="222"/>
      <c r="I10" s="222"/>
      <c r="J10" s="222"/>
      <c r="K10" s="222"/>
      <c r="L10" s="222"/>
      <c r="M10" s="140">
        <f t="shared" si="0"/>
        <v>0</v>
      </c>
      <c r="N10" s="140">
        <f t="shared" si="1"/>
        <v>0</v>
      </c>
      <c r="O10" s="301" t="str">
        <f t="shared" si="2"/>
        <v/>
      </c>
    </row>
    <row r="11" spans="1:15" ht="26.1" customHeight="1">
      <c r="A11" s="137" t="s">
        <v>925</v>
      </c>
      <c r="B11" s="222"/>
      <c r="C11" s="222"/>
      <c r="D11" s="222"/>
      <c r="E11" s="222"/>
      <c r="F11" s="222"/>
      <c r="G11" s="222"/>
      <c r="H11" s="222"/>
      <c r="I11" s="222"/>
      <c r="J11" s="222"/>
      <c r="K11" s="222"/>
      <c r="L11" s="222"/>
      <c r="M11" s="140">
        <f t="shared" si="0"/>
        <v>0</v>
      </c>
      <c r="N11" s="140">
        <f t="shared" si="1"/>
        <v>0</v>
      </c>
      <c r="O11" s="301" t="str">
        <f t="shared" si="2"/>
        <v/>
      </c>
    </row>
    <row r="12" spans="1:15" ht="26.1" customHeight="1">
      <c r="A12" s="249" t="s">
        <v>218</v>
      </c>
      <c r="B12" s="222"/>
      <c r="C12" s="222"/>
      <c r="D12" s="222"/>
      <c r="E12" s="222"/>
      <c r="F12" s="222"/>
      <c r="G12" s="222"/>
      <c r="H12" s="222"/>
      <c r="I12" s="222"/>
      <c r="J12" s="222"/>
      <c r="K12" s="222"/>
      <c r="L12" s="222"/>
      <c r="M12" s="140">
        <f t="shared" si="0"/>
        <v>0</v>
      </c>
      <c r="N12" s="140">
        <f t="shared" si="1"/>
        <v>0</v>
      </c>
      <c r="O12" s="301" t="str">
        <f t="shared" si="2"/>
        <v/>
      </c>
    </row>
    <row r="13" spans="1:15" ht="26.1" customHeight="1">
      <c r="A13" s="249" t="s">
        <v>222</v>
      </c>
      <c r="B13" s="222"/>
      <c r="C13" s="222"/>
      <c r="D13" s="222"/>
      <c r="E13" s="222"/>
      <c r="F13" s="222"/>
      <c r="G13" s="222"/>
      <c r="H13" s="222"/>
      <c r="I13" s="222"/>
      <c r="J13" s="222"/>
      <c r="K13" s="222"/>
      <c r="L13" s="222"/>
      <c r="M13" s="140">
        <f t="shared" si="0"/>
        <v>0</v>
      </c>
      <c r="N13" s="140">
        <f t="shared" si="1"/>
        <v>0</v>
      </c>
      <c r="O13" s="301" t="str">
        <f t="shared" si="2"/>
        <v/>
      </c>
    </row>
    <row r="14" spans="1:15" ht="26.1" customHeight="1">
      <c r="A14" s="137" t="s">
        <v>224</v>
      </c>
      <c r="B14" s="222"/>
      <c r="C14" s="222"/>
      <c r="D14" s="222"/>
      <c r="E14" s="222"/>
      <c r="F14" s="222"/>
      <c r="G14" s="222"/>
      <c r="H14" s="222"/>
      <c r="I14" s="222"/>
      <c r="J14" s="222"/>
      <c r="K14" s="222"/>
      <c r="L14" s="222"/>
      <c r="M14" s="140">
        <f t="shared" si="0"/>
        <v>0</v>
      </c>
      <c r="N14" s="140">
        <f t="shared" si="1"/>
        <v>0</v>
      </c>
      <c r="O14" s="301" t="str">
        <f t="shared" si="2"/>
        <v/>
      </c>
    </row>
    <row r="15" spans="1:15" ht="26.1" customHeight="1">
      <c r="A15" s="249" t="s">
        <v>926</v>
      </c>
      <c r="B15" s="222"/>
      <c r="C15" s="222"/>
      <c r="D15" s="222"/>
      <c r="E15" s="222"/>
      <c r="F15" s="222"/>
      <c r="G15" s="222"/>
      <c r="H15" s="222"/>
      <c r="I15" s="222"/>
      <c r="J15" s="222"/>
      <c r="K15" s="222"/>
      <c r="L15" s="222"/>
      <c r="M15" s="140">
        <f t="shared" si="0"/>
        <v>0</v>
      </c>
      <c r="N15" s="140">
        <f t="shared" si="1"/>
        <v>0</v>
      </c>
      <c r="O15" s="301" t="str">
        <f t="shared" si="2"/>
        <v/>
      </c>
    </row>
    <row r="16" spans="1:15" ht="26.1" customHeight="1">
      <c r="A16" s="249" t="s">
        <v>927</v>
      </c>
      <c r="B16" s="222"/>
      <c r="C16" s="222"/>
      <c r="D16" s="222"/>
      <c r="E16" s="222"/>
      <c r="F16" s="222"/>
      <c r="G16" s="222"/>
      <c r="H16" s="222"/>
      <c r="I16" s="222"/>
      <c r="J16" s="222"/>
      <c r="K16" s="222"/>
      <c r="L16" s="222"/>
      <c r="M16" s="140">
        <f t="shared" si="0"/>
        <v>0</v>
      </c>
      <c r="N16" s="140">
        <f t="shared" si="1"/>
        <v>0</v>
      </c>
      <c r="O16" s="301" t="str">
        <f t="shared" si="2"/>
        <v/>
      </c>
    </row>
    <row r="17" spans="1:15" ht="26.1" customHeight="1">
      <c r="A17" s="249" t="s">
        <v>292</v>
      </c>
      <c r="B17" s="222"/>
      <c r="C17" s="222"/>
      <c r="D17" s="222"/>
      <c r="E17" s="222"/>
      <c r="F17" s="222"/>
      <c r="G17" s="222"/>
      <c r="H17" s="222"/>
      <c r="I17" s="222"/>
      <c r="J17" s="222"/>
      <c r="K17" s="222"/>
      <c r="L17" s="222"/>
      <c r="M17" s="140">
        <f t="shared" si="0"/>
        <v>0</v>
      </c>
      <c r="N17" s="140">
        <f t="shared" si="1"/>
        <v>0</v>
      </c>
      <c r="O17" s="301" t="str">
        <f t="shared" si="2"/>
        <v/>
      </c>
    </row>
    <row r="18" spans="1:15" ht="26.1" customHeight="1">
      <c r="A18" s="249" t="s">
        <v>928</v>
      </c>
      <c r="B18" s="222"/>
      <c r="C18" s="222"/>
      <c r="D18" s="222"/>
      <c r="E18" s="222"/>
      <c r="F18" s="222"/>
      <c r="G18" s="222"/>
      <c r="H18" s="222"/>
      <c r="I18" s="222"/>
      <c r="J18" s="222"/>
      <c r="K18" s="222"/>
      <c r="L18" s="222"/>
      <c r="M18" s="140">
        <f t="shared" si="0"/>
        <v>0</v>
      </c>
      <c r="N18" s="140">
        <f t="shared" si="1"/>
        <v>0</v>
      </c>
      <c r="O18" s="301" t="str">
        <f t="shared" si="2"/>
        <v/>
      </c>
    </row>
    <row r="19" spans="1:15" ht="26.1" customHeight="1">
      <c r="A19" s="249" t="s">
        <v>929</v>
      </c>
      <c r="B19" s="222"/>
      <c r="C19" s="222"/>
      <c r="D19" s="222"/>
      <c r="E19" s="222"/>
      <c r="F19" s="222"/>
      <c r="G19" s="222"/>
      <c r="H19" s="222"/>
      <c r="I19" s="222"/>
      <c r="J19" s="222"/>
      <c r="K19" s="222"/>
      <c r="L19" s="222"/>
      <c r="M19" s="140">
        <f t="shared" si="0"/>
        <v>0</v>
      </c>
      <c r="N19" s="140">
        <f t="shared" si="1"/>
        <v>0</v>
      </c>
      <c r="O19" s="301" t="str">
        <f t="shared" si="2"/>
        <v/>
      </c>
    </row>
    <row r="20" spans="1:15" ht="26.1" customHeight="1">
      <c r="A20" s="249" t="s">
        <v>320</v>
      </c>
      <c r="B20" s="222"/>
      <c r="C20" s="222"/>
      <c r="D20" s="222"/>
      <c r="E20" s="222"/>
      <c r="F20" s="222"/>
      <c r="G20" s="222"/>
      <c r="H20" s="222"/>
      <c r="I20" s="222"/>
      <c r="J20" s="222"/>
      <c r="K20" s="222"/>
      <c r="L20" s="222"/>
      <c r="M20" s="140">
        <f t="shared" si="0"/>
        <v>0</v>
      </c>
      <c r="N20" s="140">
        <f t="shared" si="1"/>
        <v>0</v>
      </c>
      <c r="O20" s="301" t="str">
        <f t="shared" si="2"/>
        <v/>
      </c>
    </row>
    <row r="21" spans="1:15" ht="26.1" customHeight="1">
      <c r="A21" s="90" t="s">
        <v>930</v>
      </c>
      <c r="B21" s="139">
        <v>18353</v>
      </c>
      <c r="C21" s="222"/>
      <c r="D21" s="139">
        <v>1261</v>
      </c>
      <c r="E21" s="139"/>
      <c r="F21" s="222"/>
      <c r="G21" s="222"/>
      <c r="H21" s="139"/>
      <c r="I21" s="222"/>
      <c r="J21" s="139"/>
      <c r="K21" s="139"/>
      <c r="L21" s="139"/>
      <c r="M21" s="140">
        <f t="shared" si="0"/>
        <v>19614</v>
      </c>
      <c r="N21" s="140">
        <f t="shared" si="1"/>
        <v>19614</v>
      </c>
      <c r="O21" s="301" t="str">
        <f t="shared" si="2"/>
        <v/>
      </c>
    </row>
    <row r="22" spans="1:15" ht="26.1" customHeight="1">
      <c r="A22" s="249" t="s">
        <v>931</v>
      </c>
      <c r="B22" s="222"/>
      <c r="C22" s="222"/>
      <c r="D22" s="222"/>
      <c r="E22" s="222"/>
      <c r="F22" s="222"/>
      <c r="G22" s="222"/>
      <c r="H22" s="222"/>
      <c r="I22" s="222"/>
      <c r="J22" s="222"/>
      <c r="K22" s="222"/>
      <c r="L22" s="222"/>
      <c r="M22" s="140">
        <f t="shared" si="0"/>
        <v>0</v>
      </c>
      <c r="N22" s="140">
        <f t="shared" si="1"/>
        <v>0</v>
      </c>
      <c r="O22" s="301" t="str">
        <f t="shared" si="2"/>
        <v/>
      </c>
    </row>
    <row r="23" spans="1:15" ht="26.1" customHeight="1">
      <c r="A23" s="249" t="s">
        <v>932</v>
      </c>
      <c r="B23" s="222"/>
      <c r="C23" s="222"/>
      <c r="D23" s="222"/>
      <c r="E23" s="222"/>
      <c r="F23" s="222"/>
      <c r="G23" s="222"/>
      <c r="H23" s="222"/>
      <c r="I23" s="222"/>
      <c r="J23" s="222"/>
      <c r="K23" s="222"/>
      <c r="L23" s="222"/>
      <c r="M23" s="140">
        <f t="shared" si="0"/>
        <v>0</v>
      </c>
      <c r="N23" s="140">
        <f t="shared" si="1"/>
        <v>0</v>
      </c>
      <c r="O23" s="301" t="str">
        <f t="shared" si="2"/>
        <v/>
      </c>
    </row>
    <row r="24" spans="1:15" ht="26.1" customHeight="1">
      <c r="A24" s="249" t="s">
        <v>933</v>
      </c>
      <c r="B24" s="222"/>
      <c r="C24" s="222"/>
      <c r="D24" s="222"/>
      <c r="E24" s="222"/>
      <c r="F24" s="222"/>
      <c r="G24" s="222"/>
      <c r="H24" s="222"/>
      <c r="I24" s="222"/>
      <c r="J24" s="222"/>
      <c r="K24" s="222"/>
      <c r="L24" s="222"/>
      <c r="M24" s="140">
        <f t="shared" si="0"/>
        <v>0</v>
      </c>
      <c r="N24" s="140">
        <f t="shared" si="1"/>
        <v>0</v>
      </c>
      <c r="O24" s="301" t="str">
        <f t="shared" si="2"/>
        <v/>
      </c>
    </row>
    <row r="25" spans="1:15" ht="26.1" customHeight="1">
      <c r="A25" s="249" t="s">
        <v>385</v>
      </c>
      <c r="B25" s="222"/>
      <c r="C25" s="222"/>
      <c r="D25" s="222"/>
      <c r="E25" s="222"/>
      <c r="F25" s="222"/>
      <c r="G25" s="222"/>
      <c r="H25" s="222"/>
      <c r="I25" s="222"/>
      <c r="J25" s="222"/>
      <c r="K25" s="222"/>
      <c r="L25" s="222"/>
      <c r="M25" s="140">
        <f t="shared" si="0"/>
        <v>0</v>
      </c>
      <c r="N25" s="140">
        <f t="shared" si="1"/>
        <v>0</v>
      </c>
      <c r="O25" s="301" t="str">
        <f t="shared" si="2"/>
        <v/>
      </c>
    </row>
    <row r="26" spans="1:15" ht="26.1" customHeight="1">
      <c r="A26" s="249" t="s">
        <v>389</v>
      </c>
      <c r="B26" s="222"/>
      <c r="C26" s="222"/>
      <c r="D26" s="222"/>
      <c r="E26" s="222"/>
      <c r="F26" s="222"/>
      <c r="G26" s="222"/>
      <c r="H26" s="222"/>
      <c r="I26" s="222"/>
      <c r="J26" s="222"/>
      <c r="K26" s="222"/>
      <c r="L26" s="222"/>
      <c r="M26" s="140">
        <f t="shared" si="0"/>
        <v>0</v>
      </c>
      <c r="N26" s="140">
        <f t="shared" si="1"/>
        <v>0</v>
      </c>
      <c r="O26" s="301" t="str">
        <f t="shared" si="2"/>
        <v/>
      </c>
    </row>
    <row r="27" spans="1:15" ht="26.1" customHeight="1">
      <c r="A27" s="249" t="s">
        <v>610</v>
      </c>
      <c r="B27" s="222"/>
      <c r="C27" s="222"/>
      <c r="D27" s="222"/>
      <c r="E27" s="222"/>
      <c r="F27" s="222"/>
      <c r="G27" s="222"/>
      <c r="H27" s="222"/>
      <c r="I27" s="222"/>
      <c r="J27" s="222"/>
      <c r="K27" s="222"/>
      <c r="L27" s="222"/>
      <c r="M27" s="140">
        <f t="shared" si="0"/>
        <v>0</v>
      </c>
      <c r="N27" s="140">
        <f t="shared" si="1"/>
        <v>0</v>
      </c>
      <c r="O27" s="301" t="str">
        <f t="shared" si="2"/>
        <v/>
      </c>
    </row>
    <row r="28" spans="1:15" ht="26.1" customHeight="1">
      <c r="A28" s="249" t="s">
        <v>395</v>
      </c>
      <c r="B28" s="222"/>
      <c r="C28" s="222"/>
      <c r="D28" s="222"/>
      <c r="E28" s="222"/>
      <c r="F28" s="222"/>
      <c r="G28" s="222"/>
      <c r="H28" s="222"/>
      <c r="I28" s="222"/>
      <c r="J28" s="222"/>
      <c r="K28" s="222"/>
      <c r="L28" s="222"/>
      <c r="M28" s="140">
        <f t="shared" si="0"/>
        <v>0</v>
      </c>
      <c r="N28" s="140">
        <f t="shared" si="1"/>
        <v>0</v>
      </c>
      <c r="O28" s="301" t="str">
        <f t="shared" si="2"/>
        <v/>
      </c>
    </row>
    <row r="29" spans="1:15" ht="26.1" customHeight="1">
      <c r="A29" s="249" t="s">
        <v>934</v>
      </c>
      <c r="B29" s="222"/>
      <c r="C29" s="222"/>
      <c r="D29" s="222"/>
      <c r="E29" s="222"/>
      <c r="F29" s="222"/>
      <c r="G29" s="222"/>
      <c r="H29" s="222"/>
      <c r="I29" s="222"/>
      <c r="J29" s="222"/>
      <c r="K29" s="222"/>
      <c r="L29" s="222"/>
      <c r="M29" s="140">
        <f t="shared" si="0"/>
        <v>0</v>
      </c>
      <c r="N29" s="140">
        <f t="shared" si="1"/>
        <v>0</v>
      </c>
      <c r="O29" s="301" t="str">
        <f t="shared" si="2"/>
        <v/>
      </c>
    </row>
    <row r="30" spans="1:15" ht="26.1" customHeight="1">
      <c r="A30" s="249" t="s">
        <v>403</v>
      </c>
      <c r="B30" s="222"/>
      <c r="C30" s="222"/>
      <c r="D30" s="222"/>
      <c r="E30" s="222"/>
      <c r="F30" s="222"/>
      <c r="G30" s="222"/>
      <c r="H30" s="222"/>
      <c r="I30" s="222"/>
      <c r="J30" s="222"/>
      <c r="K30" s="222"/>
      <c r="L30" s="222"/>
      <c r="M30" s="140">
        <f t="shared" si="0"/>
        <v>0</v>
      </c>
      <c r="N30" s="140">
        <f t="shared" si="1"/>
        <v>0</v>
      </c>
      <c r="O30" s="301" t="str">
        <f t="shared" si="2"/>
        <v/>
      </c>
    </row>
    <row r="31" spans="1:15" ht="26.1" customHeight="1">
      <c r="A31" s="249" t="s">
        <v>935</v>
      </c>
      <c r="B31" s="222"/>
      <c r="C31" s="222"/>
      <c r="D31" s="222"/>
      <c r="E31" s="222"/>
      <c r="F31" s="222"/>
      <c r="G31" s="222"/>
      <c r="H31" s="222"/>
      <c r="I31" s="222"/>
      <c r="J31" s="222"/>
      <c r="K31" s="222"/>
      <c r="L31" s="222"/>
      <c r="M31" s="140">
        <f t="shared" si="0"/>
        <v>0</v>
      </c>
      <c r="N31" s="140">
        <f t="shared" si="1"/>
        <v>0</v>
      </c>
      <c r="O31" s="301" t="str">
        <f t="shared" si="2"/>
        <v/>
      </c>
    </row>
    <row r="32" spans="1:15" ht="26.1" customHeight="1">
      <c r="A32" s="249" t="s">
        <v>561</v>
      </c>
      <c r="B32" s="222"/>
      <c r="C32" s="222"/>
      <c r="D32" s="222"/>
      <c r="E32" s="222"/>
      <c r="F32" s="222"/>
      <c r="G32" s="222"/>
      <c r="H32" s="222"/>
      <c r="I32" s="222"/>
      <c r="J32" s="222"/>
      <c r="K32" s="222"/>
      <c r="L32" s="222"/>
      <c r="M32" s="140">
        <f t="shared" si="0"/>
        <v>0</v>
      </c>
      <c r="N32" s="140">
        <f t="shared" si="1"/>
        <v>0</v>
      </c>
      <c r="O32" s="301" t="str">
        <f t="shared" si="2"/>
        <v/>
      </c>
    </row>
    <row r="33" spans="1:15" ht="26.1" customHeight="1">
      <c r="A33" s="249" t="s">
        <v>936</v>
      </c>
      <c r="B33" s="222"/>
      <c r="C33" s="222"/>
      <c r="D33" s="222"/>
      <c r="E33" s="222"/>
      <c r="F33" s="222"/>
      <c r="G33" s="222"/>
      <c r="H33" s="222"/>
      <c r="I33" s="222"/>
      <c r="J33" s="222"/>
      <c r="K33" s="222"/>
      <c r="L33" s="222"/>
      <c r="M33" s="140">
        <f t="shared" si="0"/>
        <v>0</v>
      </c>
      <c r="N33" s="140">
        <f t="shared" si="1"/>
        <v>0</v>
      </c>
      <c r="O33" s="301" t="str">
        <f t="shared" si="2"/>
        <v/>
      </c>
    </row>
    <row r="34" spans="1:15" ht="26.1" customHeight="1">
      <c r="A34" s="249" t="s">
        <v>578</v>
      </c>
      <c r="B34" s="222"/>
      <c r="C34" s="222"/>
      <c r="D34" s="222"/>
      <c r="E34" s="222"/>
      <c r="F34" s="222"/>
      <c r="G34" s="222"/>
      <c r="H34" s="222"/>
      <c r="I34" s="222"/>
      <c r="J34" s="222"/>
      <c r="K34" s="222"/>
      <c r="L34" s="222"/>
      <c r="M34" s="140">
        <f t="shared" si="0"/>
        <v>0</v>
      </c>
      <c r="N34" s="140">
        <f t="shared" si="1"/>
        <v>0</v>
      </c>
      <c r="O34" s="301" t="str">
        <f t="shared" si="2"/>
        <v/>
      </c>
    </row>
    <row r="35" spans="1:15" ht="26.1" customHeight="1">
      <c r="A35" s="249" t="s">
        <v>582</v>
      </c>
      <c r="B35" s="222"/>
      <c r="C35" s="222"/>
      <c r="D35" s="222"/>
      <c r="E35" s="222"/>
      <c r="F35" s="222"/>
      <c r="G35" s="222"/>
      <c r="H35" s="222"/>
      <c r="I35" s="222"/>
      <c r="J35" s="222"/>
      <c r="K35" s="222"/>
      <c r="L35" s="222"/>
      <c r="M35" s="140">
        <f t="shared" si="0"/>
        <v>0</v>
      </c>
      <c r="N35" s="140">
        <f t="shared" si="1"/>
        <v>0</v>
      </c>
      <c r="O35" s="301" t="str">
        <f t="shared" si="2"/>
        <v/>
      </c>
    </row>
    <row r="36" spans="1:15" ht="26.1" customHeight="1">
      <c r="A36" s="249" t="s">
        <v>584</v>
      </c>
      <c r="B36" s="222"/>
      <c r="C36" s="222"/>
      <c r="D36" s="222"/>
      <c r="E36" s="222"/>
      <c r="F36" s="222"/>
      <c r="G36" s="222"/>
      <c r="H36" s="222"/>
      <c r="I36" s="222"/>
      <c r="J36" s="222"/>
      <c r="K36" s="222"/>
      <c r="L36" s="222"/>
      <c r="M36" s="140">
        <f t="shared" si="0"/>
        <v>0</v>
      </c>
      <c r="N36" s="140">
        <f t="shared" si="1"/>
        <v>0</v>
      </c>
      <c r="O36" s="301" t="str">
        <f t="shared" si="2"/>
        <v/>
      </c>
    </row>
    <row r="37" spans="1:15" ht="26.1" customHeight="1">
      <c r="A37" s="249" t="s">
        <v>937</v>
      </c>
      <c r="B37" s="222"/>
      <c r="C37" s="222"/>
      <c r="D37" s="222"/>
      <c r="E37" s="222"/>
      <c r="F37" s="222"/>
      <c r="G37" s="222"/>
      <c r="H37" s="222"/>
      <c r="I37" s="222"/>
      <c r="J37" s="222"/>
      <c r="K37" s="222"/>
      <c r="L37" s="222"/>
      <c r="M37" s="140">
        <f t="shared" si="0"/>
        <v>0</v>
      </c>
      <c r="N37" s="140">
        <f t="shared" si="1"/>
        <v>0</v>
      </c>
      <c r="O37" s="301" t="str">
        <f t="shared" si="2"/>
        <v/>
      </c>
    </row>
    <row r="38" spans="1:15" ht="26.1" customHeight="1">
      <c r="A38" s="249" t="s">
        <v>938</v>
      </c>
      <c r="B38" s="222"/>
      <c r="C38" s="222"/>
      <c r="D38" s="222"/>
      <c r="E38" s="222"/>
      <c r="F38" s="222"/>
      <c r="G38" s="222"/>
      <c r="H38" s="222"/>
      <c r="I38" s="222"/>
      <c r="J38" s="222"/>
      <c r="K38" s="222"/>
      <c r="L38" s="222"/>
      <c r="M38" s="140">
        <f t="shared" si="0"/>
        <v>0</v>
      </c>
      <c r="N38" s="140">
        <f t="shared" si="1"/>
        <v>0</v>
      </c>
      <c r="O38" s="301" t="str">
        <f t="shared" si="2"/>
        <v/>
      </c>
    </row>
    <row r="39" spans="1:15" ht="26.1" customHeight="1">
      <c r="A39" s="137" t="s">
        <v>655</v>
      </c>
      <c r="B39" s="222"/>
      <c r="C39" s="222"/>
      <c r="D39" s="222"/>
      <c r="E39" s="222"/>
      <c r="F39" s="222"/>
      <c r="G39" s="222"/>
      <c r="H39" s="222"/>
      <c r="I39" s="222"/>
      <c r="J39" s="222"/>
      <c r="K39" s="222"/>
      <c r="L39" s="222"/>
      <c r="M39" s="140">
        <f>B39+C39+D39+F39+G39+H39+I39+J39+K39+L39</f>
        <v>0</v>
      </c>
      <c r="N39" s="140">
        <f>B39+C39+D39+E39+F39+G39+H39+I39+J39+K39+L39</f>
        <v>0</v>
      </c>
      <c r="O39" s="301" t="str">
        <f t="shared" si="2"/>
        <v/>
      </c>
    </row>
    <row r="40" spans="1:15" ht="26.1" customHeight="1">
      <c r="A40" s="137" t="s">
        <v>660</v>
      </c>
      <c r="B40" s="222"/>
      <c r="C40" s="222"/>
      <c r="D40" s="222"/>
      <c r="E40" s="222"/>
      <c r="F40" s="222"/>
      <c r="G40" s="222"/>
      <c r="H40" s="222"/>
      <c r="I40" s="222"/>
      <c r="J40" s="222"/>
      <c r="K40" s="222"/>
      <c r="L40" s="222"/>
      <c r="M40" s="140">
        <f t="shared" ref="M40:M62" si="3">B40+C40+D40+F40+G40+H40+I40+J40+K40+L40</f>
        <v>0</v>
      </c>
      <c r="N40" s="140">
        <f t="shared" ref="N40:N62" si="4">B40+C40+D40+E40+F40+G40+H40+I40+J40+K40+L40</f>
        <v>0</v>
      </c>
      <c r="O40" s="301" t="str">
        <f t="shared" si="2"/>
        <v/>
      </c>
    </row>
    <row r="41" spans="1:15" ht="26.1" customHeight="1">
      <c r="A41" s="137" t="s">
        <v>670</v>
      </c>
      <c r="B41" s="222"/>
      <c r="C41" s="222"/>
      <c r="D41" s="222"/>
      <c r="E41" s="222"/>
      <c r="F41" s="222"/>
      <c r="G41" s="222"/>
      <c r="H41" s="222"/>
      <c r="I41" s="222"/>
      <c r="J41" s="222"/>
      <c r="K41" s="222"/>
      <c r="L41" s="222"/>
      <c r="M41" s="140">
        <f t="shared" si="3"/>
        <v>0</v>
      </c>
      <c r="N41" s="140">
        <f t="shared" si="4"/>
        <v>0</v>
      </c>
      <c r="O41" s="301" t="str">
        <f t="shared" si="2"/>
        <v/>
      </c>
    </row>
    <row r="42" spans="1:15" ht="26.1" customHeight="1">
      <c r="A42" s="137" t="s">
        <v>682</v>
      </c>
      <c r="B42" s="222"/>
      <c r="C42" s="222"/>
      <c r="D42" s="222"/>
      <c r="E42" s="222"/>
      <c r="F42" s="222"/>
      <c r="G42" s="222"/>
      <c r="H42" s="222"/>
      <c r="I42" s="222"/>
      <c r="J42" s="222"/>
      <c r="K42" s="222"/>
      <c r="L42" s="222"/>
      <c r="M42" s="140">
        <f t="shared" si="3"/>
        <v>0</v>
      </c>
      <c r="N42" s="140">
        <f t="shared" si="4"/>
        <v>0</v>
      </c>
      <c r="O42" s="301" t="str">
        <f t="shared" si="2"/>
        <v/>
      </c>
    </row>
    <row r="43" spans="1:15" ht="26.1" customHeight="1">
      <c r="A43" s="137" t="s">
        <v>939</v>
      </c>
      <c r="B43" s="222"/>
      <c r="C43" s="222"/>
      <c r="D43" s="222"/>
      <c r="E43" s="222"/>
      <c r="F43" s="222"/>
      <c r="G43" s="222"/>
      <c r="H43" s="222"/>
      <c r="I43" s="222"/>
      <c r="J43" s="222"/>
      <c r="K43" s="222"/>
      <c r="L43" s="222"/>
      <c r="M43" s="140">
        <f t="shared" si="3"/>
        <v>0</v>
      </c>
      <c r="N43" s="140">
        <f t="shared" si="4"/>
        <v>0</v>
      </c>
      <c r="O43" s="301" t="str">
        <f t="shared" si="2"/>
        <v/>
      </c>
    </row>
    <row r="44" spans="1:15" ht="26.1" customHeight="1">
      <c r="A44" s="137" t="s">
        <v>940</v>
      </c>
      <c r="B44" s="222"/>
      <c r="C44" s="222"/>
      <c r="D44" s="222"/>
      <c r="E44" s="222"/>
      <c r="F44" s="222"/>
      <c r="G44" s="222"/>
      <c r="H44" s="222"/>
      <c r="I44" s="222"/>
      <c r="J44" s="222"/>
      <c r="K44" s="222"/>
      <c r="L44" s="222"/>
      <c r="M44" s="140">
        <f t="shared" si="3"/>
        <v>0</v>
      </c>
      <c r="N44" s="140">
        <f t="shared" si="4"/>
        <v>0</v>
      </c>
      <c r="O44" s="301" t="str">
        <f t="shared" si="2"/>
        <v/>
      </c>
    </row>
    <row r="45" spans="1:15" ht="26.1" customHeight="1">
      <c r="A45" s="137" t="s">
        <v>941</v>
      </c>
      <c r="B45" s="222"/>
      <c r="C45" s="222"/>
      <c r="D45" s="222"/>
      <c r="E45" s="222"/>
      <c r="F45" s="222"/>
      <c r="G45" s="222"/>
      <c r="H45" s="222"/>
      <c r="I45" s="222"/>
      <c r="J45" s="222"/>
      <c r="K45" s="222"/>
      <c r="L45" s="222"/>
      <c r="M45" s="140">
        <f t="shared" si="3"/>
        <v>0</v>
      </c>
      <c r="N45" s="140">
        <f t="shared" si="4"/>
        <v>0</v>
      </c>
      <c r="O45" s="301" t="str">
        <f t="shared" si="2"/>
        <v/>
      </c>
    </row>
    <row r="46" spans="1:15" ht="26.1" customHeight="1">
      <c r="A46" s="137" t="s">
        <v>713</v>
      </c>
      <c r="B46" s="222"/>
      <c r="C46" s="222"/>
      <c r="D46" s="222"/>
      <c r="E46" s="222"/>
      <c r="F46" s="222"/>
      <c r="G46" s="222"/>
      <c r="H46" s="222"/>
      <c r="I46" s="222"/>
      <c r="J46" s="222"/>
      <c r="K46" s="222"/>
      <c r="L46" s="222"/>
      <c r="M46" s="140">
        <f t="shared" si="3"/>
        <v>0</v>
      </c>
      <c r="N46" s="140">
        <f t="shared" si="4"/>
        <v>0</v>
      </c>
      <c r="O46" s="301" t="str">
        <f t="shared" si="2"/>
        <v/>
      </c>
    </row>
    <row r="47" spans="1:15" ht="26.1" customHeight="1">
      <c r="A47" s="137" t="s">
        <v>942</v>
      </c>
      <c r="B47" s="222"/>
      <c r="C47" s="222"/>
      <c r="D47" s="222"/>
      <c r="E47" s="222"/>
      <c r="F47" s="222"/>
      <c r="G47" s="222"/>
      <c r="H47" s="222"/>
      <c r="I47" s="222"/>
      <c r="J47" s="222"/>
      <c r="K47" s="222"/>
      <c r="L47" s="222"/>
      <c r="M47" s="140">
        <f t="shared" si="3"/>
        <v>0</v>
      </c>
      <c r="N47" s="140">
        <f t="shared" si="4"/>
        <v>0</v>
      </c>
      <c r="O47" s="301" t="str">
        <f t="shared" si="2"/>
        <v/>
      </c>
    </row>
    <row r="48" spans="1:15" ht="26.1" customHeight="1">
      <c r="A48" s="137" t="s">
        <v>728</v>
      </c>
      <c r="B48" s="222"/>
      <c r="C48" s="222"/>
      <c r="D48" s="222"/>
      <c r="E48" s="222"/>
      <c r="F48" s="222"/>
      <c r="G48" s="222"/>
      <c r="H48" s="222"/>
      <c r="I48" s="222"/>
      <c r="J48" s="222"/>
      <c r="K48" s="222"/>
      <c r="L48" s="222"/>
      <c r="M48" s="140">
        <f t="shared" si="3"/>
        <v>0</v>
      </c>
      <c r="N48" s="140">
        <f t="shared" si="4"/>
        <v>0</v>
      </c>
      <c r="O48" s="301" t="str">
        <f t="shared" si="2"/>
        <v/>
      </c>
    </row>
    <row r="49" spans="1:15" ht="26.1" customHeight="1">
      <c r="A49" s="246" t="s">
        <v>985</v>
      </c>
      <c r="B49" s="222"/>
      <c r="C49" s="222"/>
      <c r="D49" s="222"/>
      <c r="E49" s="222"/>
      <c r="F49" s="222"/>
      <c r="G49" s="222"/>
      <c r="H49" s="222"/>
      <c r="I49" s="222"/>
      <c r="J49" s="222"/>
      <c r="K49" s="222"/>
      <c r="L49" s="222"/>
      <c r="M49" s="140">
        <f t="shared" si="3"/>
        <v>0</v>
      </c>
      <c r="N49" s="140">
        <f t="shared" si="4"/>
        <v>0</v>
      </c>
      <c r="O49" s="301" t="str">
        <f t="shared" si="2"/>
        <v/>
      </c>
    </row>
    <row r="50" spans="1:15" ht="26.1" customHeight="1">
      <c r="A50" s="246" t="s">
        <v>984</v>
      </c>
      <c r="B50" s="222"/>
      <c r="C50" s="222"/>
      <c r="D50" s="222"/>
      <c r="E50" s="222"/>
      <c r="F50" s="222"/>
      <c r="G50" s="222"/>
      <c r="H50" s="222"/>
      <c r="I50" s="222"/>
      <c r="J50" s="222"/>
      <c r="K50" s="222"/>
      <c r="L50" s="222"/>
      <c r="M50" s="140">
        <f t="shared" si="3"/>
        <v>0</v>
      </c>
      <c r="N50" s="140">
        <f t="shared" si="4"/>
        <v>0</v>
      </c>
      <c r="O50" s="301" t="str">
        <f t="shared" si="2"/>
        <v/>
      </c>
    </row>
    <row r="51" spans="1:15" ht="26.1" customHeight="1">
      <c r="A51" s="246" t="s">
        <v>983</v>
      </c>
      <c r="B51" s="222"/>
      <c r="C51" s="222"/>
      <c r="D51" s="222"/>
      <c r="E51" s="222"/>
      <c r="F51" s="222"/>
      <c r="G51" s="222"/>
      <c r="H51" s="222"/>
      <c r="I51" s="222"/>
      <c r="J51" s="222"/>
      <c r="K51" s="222"/>
      <c r="L51" s="222"/>
      <c r="M51" s="140">
        <f t="shared" si="3"/>
        <v>0</v>
      </c>
      <c r="N51" s="140">
        <f t="shared" si="4"/>
        <v>0</v>
      </c>
      <c r="O51" s="301" t="str">
        <f t="shared" si="2"/>
        <v/>
      </c>
    </row>
    <row r="52" spans="1:15" ht="26.1" customHeight="1">
      <c r="A52" s="246" t="s">
        <v>982</v>
      </c>
      <c r="B52" s="222"/>
      <c r="C52" s="222"/>
      <c r="D52" s="222"/>
      <c r="E52" s="222"/>
      <c r="F52" s="222"/>
      <c r="G52" s="222"/>
      <c r="H52" s="222"/>
      <c r="I52" s="222"/>
      <c r="J52" s="222"/>
      <c r="K52" s="222"/>
      <c r="L52" s="222"/>
      <c r="M52" s="140">
        <f t="shared" si="3"/>
        <v>0</v>
      </c>
      <c r="N52" s="140">
        <f t="shared" si="4"/>
        <v>0</v>
      </c>
      <c r="O52" s="301" t="str">
        <f t="shared" si="2"/>
        <v/>
      </c>
    </row>
    <row r="53" spans="1:15" ht="26.1" customHeight="1">
      <c r="A53" s="246" t="s">
        <v>981</v>
      </c>
      <c r="B53" s="222"/>
      <c r="C53" s="222"/>
      <c r="D53" s="222"/>
      <c r="E53" s="222"/>
      <c r="F53" s="222"/>
      <c r="G53" s="222"/>
      <c r="H53" s="222"/>
      <c r="I53" s="222"/>
      <c r="J53" s="222"/>
      <c r="K53" s="222"/>
      <c r="L53" s="222"/>
      <c r="M53" s="140">
        <f t="shared" si="3"/>
        <v>0</v>
      </c>
      <c r="N53" s="140">
        <f t="shared" si="4"/>
        <v>0</v>
      </c>
      <c r="O53" s="301" t="str">
        <f t="shared" si="2"/>
        <v/>
      </c>
    </row>
    <row r="54" spans="1:15" ht="26.1" customHeight="1">
      <c r="A54" s="246" t="s">
        <v>980</v>
      </c>
      <c r="B54" s="222"/>
      <c r="C54" s="222"/>
      <c r="D54" s="222"/>
      <c r="E54" s="222"/>
      <c r="F54" s="222"/>
      <c r="G54" s="222"/>
      <c r="H54" s="222"/>
      <c r="I54" s="222"/>
      <c r="J54" s="222"/>
      <c r="K54" s="222"/>
      <c r="L54" s="222"/>
      <c r="M54" s="140">
        <f t="shared" si="3"/>
        <v>0</v>
      </c>
      <c r="N54" s="140">
        <f t="shared" si="4"/>
        <v>0</v>
      </c>
      <c r="O54" s="301" t="str">
        <f t="shared" si="2"/>
        <v/>
      </c>
    </row>
    <row r="55" spans="1:15" ht="26.1" customHeight="1">
      <c r="A55" s="246" t="s">
        <v>979</v>
      </c>
      <c r="B55" s="222"/>
      <c r="C55" s="222"/>
      <c r="D55" s="222"/>
      <c r="E55" s="222"/>
      <c r="F55" s="222"/>
      <c r="G55" s="222"/>
      <c r="H55" s="222"/>
      <c r="I55" s="222"/>
      <c r="J55" s="222"/>
      <c r="K55" s="222"/>
      <c r="L55" s="222"/>
      <c r="M55" s="140">
        <f t="shared" si="3"/>
        <v>0</v>
      </c>
      <c r="N55" s="140">
        <f t="shared" si="4"/>
        <v>0</v>
      </c>
      <c r="O55" s="301" t="str">
        <f t="shared" si="2"/>
        <v/>
      </c>
    </row>
    <row r="56" spans="1:15" ht="26.1" customHeight="1">
      <c r="A56" s="246" t="s">
        <v>978</v>
      </c>
      <c r="B56" s="222"/>
      <c r="C56" s="222"/>
      <c r="D56" s="222"/>
      <c r="E56" s="222"/>
      <c r="F56" s="222"/>
      <c r="G56" s="222"/>
      <c r="H56" s="222"/>
      <c r="I56" s="222"/>
      <c r="J56" s="222"/>
      <c r="K56" s="222"/>
      <c r="L56" s="222"/>
      <c r="M56" s="140">
        <f t="shared" si="3"/>
        <v>0</v>
      </c>
      <c r="N56" s="140">
        <f t="shared" si="4"/>
        <v>0</v>
      </c>
      <c r="O56" s="301" t="str">
        <f t="shared" si="2"/>
        <v/>
      </c>
    </row>
    <row r="57" spans="1:15" ht="26.1" customHeight="1">
      <c r="A57" s="246" t="s">
        <v>977</v>
      </c>
      <c r="B57" s="222"/>
      <c r="C57" s="222"/>
      <c r="D57" s="222"/>
      <c r="E57" s="222"/>
      <c r="F57" s="222"/>
      <c r="G57" s="222"/>
      <c r="H57" s="222"/>
      <c r="I57" s="222"/>
      <c r="J57" s="222"/>
      <c r="K57" s="222"/>
      <c r="L57" s="222"/>
      <c r="M57" s="140">
        <f t="shared" si="3"/>
        <v>0</v>
      </c>
      <c r="N57" s="140">
        <f t="shared" si="4"/>
        <v>0</v>
      </c>
      <c r="O57" s="301" t="str">
        <f t="shared" si="2"/>
        <v/>
      </c>
    </row>
    <row r="58" spans="1:15" ht="26.1" customHeight="1">
      <c r="A58" s="246" t="s">
        <v>976</v>
      </c>
      <c r="B58" s="222"/>
      <c r="C58" s="222"/>
      <c r="D58" s="222"/>
      <c r="E58" s="222"/>
      <c r="F58" s="222"/>
      <c r="G58" s="222"/>
      <c r="H58" s="222"/>
      <c r="I58" s="222"/>
      <c r="J58" s="222"/>
      <c r="K58" s="222"/>
      <c r="L58" s="222"/>
      <c r="M58" s="140">
        <f t="shared" si="3"/>
        <v>0</v>
      </c>
      <c r="N58" s="140">
        <f t="shared" si="4"/>
        <v>0</v>
      </c>
      <c r="O58" s="301" t="str">
        <f t="shared" si="2"/>
        <v/>
      </c>
    </row>
    <row r="59" spans="1:15" ht="26.1" customHeight="1">
      <c r="A59" s="246" t="s">
        <v>975</v>
      </c>
      <c r="B59" s="222"/>
      <c r="C59" s="222"/>
      <c r="D59" s="222"/>
      <c r="E59" s="222"/>
      <c r="F59" s="222"/>
      <c r="G59" s="222"/>
      <c r="H59" s="222"/>
      <c r="I59" s="222"/>
      <c r="J59" s="222"/>
      <c r="K59" s="222"/>
      <c r="L59" s="222"/>
      <c r="M59" s="140">
        <f t="shared" si="3"/>
        <v>0</v>
      </c>
      <c r="N59" s="140">
        <f t="shared" si="4"/>
        <v>0</v>
      </c>
      <c r="O59" s="301" t="str">
        <f t="shared" si="2"/>
        <v/>
      </c>
    </row>
    <row r="60" spans="1:15" ht="26.1" customHeight="1">
      <c r="A60" s="247" t="s">
        <v>973</v>
      </c>
      <c r="B60" s="222"/>
      <c r="C60" s="222"/>
      <c r="D60" s="222"/>
      <c r="E60" s="222"/>
      <c r="F60" s="222"/>
      <c r="G60" s="222"/>
      <c r="H60" s="222"/>
      <c r="I60" s="222"/>
      <c r="J60" s="222"/>
      <c r="K60" s="222"/>
      <c r="L60" s="222"/>
      <c r="M60" s="140">
        <f t="shared" si="3"/>
        <v>0</v>
      </c>
      <c r="N60" s="140">
        <f t="shared" si="4"/>
        <v>0</v>
      </c>
      <c r="O60" s="301" t="str">
        <f t="shared" si="2"/>
        <v/>
      </c>
    </row>
    <row r="61" spans="1:15" ht="26.1" customHeight="1">
      <c r="A61" s="247" t="s">
        <v>878</v>
      </c>
      <c r="B61" s="222"/>
      <c r="C61" s="222"/>
      <c r="D61" s="222"/>
      <c r="E61" s="222"/>
      <c r="F61" s="222"/>
      <c r="G61" s="222"/>
      <c r="H61" s="222"/>
      <c r="I61" s="222"/>
      <c r="J61" s="222"/>
      <c r="K61" s="222"/>
      <c r="L61" s="222"/>
      <c r="M61" s="140">
        <f t="shared" si="3"/>
        <v>0</v>
      </c>
      <c r="N61" s="140">
        <f t="shared" si="4"/>
        <v>0</v>
      </c>
      <c r="O61" s="301" t="str">
        <f t="shared" si="2"/>
        <v/>
      </c>
    </row>
    <row r="62" spans="1:15" ht="26.1" customHeight="1">
      <c r="A62" s="134" t="s">
        <v>893</v>
      </c>
      <c r="B62" s="141">
        <f>+SUM(B7:B61)</f>
        <v>18353</v>
      </c>
      <c r="C62" s="141">
        <f t="shared" ref="C62:L62" si="5">+SUM(C7:C61)</f>
        <v>0</v>
      </c>
      <c r="D62" s="141">
        <f t="shared" si="5"/>
        <v>1261</v>
      </c>
      <c r="E62" s="141">
        <f t="shared" si="5"/>
        <v>0</v>
      </c>
      <c r="F62" s="141">
        <f t="shared" si="5"/>
        <v>0</v>
      </c>
      <c r="G62" s="141">
        <f t="shared" si="5"/>
        <v>0</v>
      </c>
      <c r="H62" s="141">
        <f t="shared" si="5"/>
        <v>0</v>
      </c>
      <c r="I62" s="141">
        <f t="shared" si="5"/>
        <v>0</v>
      </c>
      <c r="J62" s="141">
        <f t="shared" si="5"/>
        <v>0</v>
      </c>
      <c r="K62" s="141">
        <f t="shared" si="5"/>
        <v>0</v>
      </c>
      <c r="L62" s="141">
        <f t="shared" si="5"/>
        <v>0</v>
      </c>
      <c r="M62" s="140">
        <f t="shared" si="3"/>
        <v>19614</v>
      </c>
      <c r="N62" s="140">
        <f t="shared" si="4"/>
        <v>19614</v>
      </c>
    </row>
    <row r="63" spans="1:15">
      <c r="A63" s="76"/>
      <c r="B63" s="76"/>
      <c r="C63" s="76"/>
      <c r="D63" s="76"/>
      <c r="E63" s="76"/>
      <c r="F63" s="76"/>
      <c r="G63" s="76"/>
      <c r="H63" s="76"/>
      <c r="I63" s="76"/>
      <c r="J63" s="76"/>
      <c r="K63" s="76"/>
      <c r="L63" s="135"/>
    </row>
    <row r="64" spans="1:15">
      <c r="A64" s="76"/>
      <c r="B64" s="76"/>
      <c r="C64" s="76"/>
      <c r="D64" s="76"/>
      <c r="E64" s="76"/>
      <c r="F64" s="76"/>
      <c r="G64" s="76"/>
      <c r="H64" s="76"/>
      <c r="I64" s="76"/>
      <c r="J64" s="76"/>
      <c r="K64" s="76"/>
    </row>
    <row r="65" spans="1:11">
      <c r="A65" s="76"/>
      <c r="B65" s="76"/>
      <c r="C65" s="76"/>
      <c r="D65" s="76"/>
      <c r="E65" s="76"/>
      <c r="F65" s="76"/>
      <c r="G65" s="76"/>
      <c r="H65" s="76"/>
      <c r="I65" s="76"/>
      <c r="J65" s="76"/>
      <c r="K65" s="76"/>
    </row>
    <row r="66" spans="1:11">
      <c r="A66" s="76"/>
      <c r="B66" s="76"/>
      <c r="C66" s="76"/>
      <c r="D66" s="76"/>
      <c r="E66" s="76"/>
      <c r="F66" s="76"/>
      <c r="G66" s="76"/>
      <c r="H66" s="76"/>
      <c r="I66" s="76"/>
      <c r="J66" s="76"/>
      <c r="K66" s="76"/>
    </row>
    <row r="67" spans="1:11">
      <c r="A67" s="76"/>
      <c r="B67" s="76"/>
      <c r="C67" s="76"/>
      <c r="D67" s="76"/>
      <c r="E67" s="76"/>
      <c r="F67" s="76"/>
      <c r="G67" s="76"/>
      <c r="H67" s="76"/>
      <c r="I67" s="76"/>
      <c r="J67" s="76"/>
      <c r="K67" s="76"/>
    </row>
    <row r="68" spans="1:11">
      <c r="A68" s="76"/>
      <c r="B68" s="76"/>
      <c r="C68" s="76"/>
      <c r="D68" s="76"/>
      <c r="E68" s="76"/>
      <c r="F68" s="76"/>
      <c r="G68" s="76"/>
      <c r="H68" s="76"/>
      <c r="I68" s="76"/>
      <c r="J68" s="76"/>
      <c r="K68" s="76"/>
    </row>
    <row r="69" spans="1:11">
      <c r="A69" s="76"/>
      <c r="B69" s="76"/>
      <c r="C69" s="76"/>
      <c r="D69" s="76"/>
      <c r="E69" s="76"/>
      <c r="F69" s="76"/>
      <c r="G69" s="76"/>
      <c r="H69" s="76"/>
      <c r="I69" s="76"/>
      <c r="J69" s="76"/>
      <c r="K69" s="76"/>
    </row>
    <row r="70" spans="1:11">
      <c r="A70" s="76"/>
      <c r="B70" s="76"/>
      <c r="C70" s="76"/>
      <c r="D70" s="76"/>
      <c r="E70" s="76"/>
      <c r="F70" s="76"/>
      <c r="G70" s="76"/>
      <c r="H70" s="76"/>
      <c r="I70" s="76"/>
      <c r="J70" s="76"/>
      <c r="K70" s="76"/>
    </row>
    <row r="71" spans="1:11">
      <c r="A71" s="76"/>
      <c r="B71" s="76"/>
      <c r="C71" s="76"/>
      <c r="D71" s="76"/>
      <c r="E71" s="76"/>
      <c r="F71" s="76"/>
      <c r="G71" s="76"/>
      <c r="H71" s="76"/>
      <c r="I71" s="76"/>
      <c r="J71" s="76"/>
      <c r="K71" s="76"/>
    </row>
    <row r="72" spans="1:11">
      <c r="A72" s="76"/>
      <c r="B72" s="76"/>
      <c r="C72" s="76"/>
      <c r="D72" s="76"/>
      <c r="E72" s="76"/>
      <c r="F72" s="76"/>
      <c r="G72" s="76"/>
      <c r="H72" s="76"/>
      <c r="I72" s="76"/>
      <c r="J72" s="76"/>
      <c r="K72" s="76"/>
    </row>
    <row r="73" spans="1:11">
      <c r="A73" s="76"/>
      <c r="B73" s="76"/>
      <c r="C73" s="76"/>
      <c r="D73" s="76"/>
      <c r="E73" s="76"/>
      <c r="F73" s="76"/>
      <c r="G73" s="76"/>
      <c r="H73" s="76"/>
      <c r="I73" s="76"/>
      <c r="J73" s="76"/>
      <c r="K73" s="76"/>
    </row>
    <row r="74" spans="1:11">
      <c r="A74" s="76"/>
      <c r="B74" s="76"/>
      <c r="C74" s="76"/>
      <c r="D74" s="76"/>
      <c r="E74" s="76"/>
      <c r="F74" s="76"/>
      <c r="G74" s="76"/>
      <c r="H74" s="76"/>
      <c r="I74" s="76"/>
      <c r="J74" s="76"/>
      <c r="K74" s="76"/>
    </row>
    <row r="75" spans="1:11">
      <c r="A75" s="76"/>
      <c r="B75" s="76"/>
      <c r="C75" s="76"/>
      <c r="D75" s="76"/>
      <c r="E75" s="76"/>
      <c r="F75" s="76"/>
      <c r="G75" s="76"/>
      <c r="H75" s="76"/>
      <c r="I75" s="76"/>
      <c r="J75" s="76"/>
      <c r="K75" s="76"/>
    </row>
    <row r="76" spans="1:11">
      <c r="A76" s="76"/>
      <c r="B76" s="76"/>
      <c r="C76" s="76"/>
      <c r="D76" s="76"/>
      <c r="E76" s="76"/>
      <c r="F76" s="76"/>
      <c r="G76" s="76"/>
      <c r="H76" s="76"/>
      <c r="I76" s="76"/>
      <c r="J76" s="76"/>
      <c r="K76" s="76"/>
    </row>
    <row r="77" spans="1:11">
      <c r="A77" s="76"/>
      <c r="B77" s="76"/>
      <c r="C77" s="76"/>
      <c r="D77" s="76"/>
      <c r="E77" s="76"/>
      <c r="F77" s="76"/>
      <c r="G77" s="76"/>
      <c r="H77" s="76"/>
      <c r="I77" s="76"/>
      <c r="J77" s="76"/>
      <c r="K77" s="76"/>
    </row>
    <row r="78" spans="1:11">
      <c r="A78" s="76"/>
      <c r="B78" s="76"/>
      <c r="C78" s="76"/>
      <c r="D78" s="76"/>
      <c r="E78" s="76"/>
      <c r="F78" s="76"/>
      <c r="G78" s="76"/>
      <c r="H78" s="76"/>
      <c r="I78" s="76"/>
      <c r="J78" s="76"/>
      <c r="K78" s="76"/>
    </row>
    <row r="79" spans="1:11">
      <c r="A79" s="76"/>
      <c r="B79" s="76"/>
      <c r="C79" s="76"/>
      <c r="D79" s="76"/>
      <c r="E79" s="76"/>
      <c r="F79" s="76"/>
      <c r="G79" s="76"/>
      <c r="H79" s="76"/>
      <c r="I79" s="76"/>
      <c r="J79" s="76"/>
      <c r="K79" s="76"/>
    </row>
    <row r="80" spans="1:11">
      <c r="A80" s="76"/>
      <c r="B80" s="76"/>
      <c r="C80" s="76"/>
      <c r="D80" s="76"/>
      <c r="E80" s="76"/>
      <c r="F80" s="76"/>
      <c r="G80" s="76"/>
      <c r="H80" s="76"/>
      <c r="I80" s="76"/>
      <c r="J80" s="76"/>
      <c r="K80" s="76"/>
    </row>
    <row r="81" spans="1:11">
      <c r="A81" s="76"/>
      <c r="B81" s="76"/>
      <c r="C81" s="76"/>
      <c r="D81" s="76"/>
      <c r="E81" s="76"/>
      <c r="F81" s="76"/>
      <c r="G81" s="76"/>
      <c r="H81" s="76"/>
      <c r="I81" s="76"/>
      <c r="J81" s="76"/>
      <c r="K81" s="76"/>
    </row>
    <row r="82" spans="1:11">
      <c r="A82" s="76"/>
      <c r="B82" s="76"/>
      <c r="C82" s="76"/>
      <c r="D82" s="76"/>
      <c r="E82" s="76"/>
      <c r="F82" s="76"/>
      <c r="G82" s="76"/>
      <c r="H82" s="76"/>
      <c r="I82" s="76"/>
      <c r="J82" s="76"/>
      <c r="K82" s="76"/>
    </row>
    <row r="83" spans="1:11">
      <c r="A83" s="76"/>
      <c r="B83" s="76"/>
      <c r="C83" s="76"/>
      <c r="D83" s="76"/>
      <c r="E83" s="76"/>
      <c r="F83" s="76"/>
      <c r="G83" s="76"/>
      <c r="H83" s="76"/>
      <c r="I83" s="76"/>
      <c r="J83" s="76"/>
      <c r="K83" s="76"/>
    </row>
    <row r="84" spans="1:11">
      <c r="A84" s="76"/>
      <c r="B84" s="76"/>
      <c r="C84" s="76"/>
      <c r="D84" s="76"/>
      <c r="E84" s="76"/>
      <c r="F84" s="76"/>
      <c r="G84" s="76"/>
      <c r="H84" s="76"/>
      <c r="I84" s="76"/>
      <c r="J84" s="76"/>
      <c r="K84" s="76"/>
    </row>
    <row r="85" spans="1:11">
      <c r="A85" s="76"/>
      <c r="B85" s="76"/>
      <c r="C85" s="76"/>
      <c r="D85" s="76"/>
      <c r="E85" s="76"/>
      <c r="F85" s="76"/>
      <c r="G85" s="76"/>
      <c r="H85" s="76"/>
      <c r="I85" s="76"/>
      <c r="J85" s="76"/>
      <c r="K85" s="76"/>
    </row>
    <row r="86" spans="1:11">
      <c r="A86" s="76"/>
      <c r="B86" s="76"/>
      <c r="C86" s="76"/>
      <c r="D86" s="76"/>
      <c r="E86" s="76"/>
      <c r="F86" s="76"/>
      <c r="G86" s="76"/>
      <c r="H86" s="76"/>
      <c r="I86" s="76"/>
      <c r="J86" s="76"/>
      <c r="K86" s="76"/>
    </row>
    <row r="87" spans="1:11">
      <c r="A87" s="76"/>
      <c r="B87" s="76"/>
      <c r="C87" s="76"/>
      <c r="D87" s="76"/>
      <c r="E87" s="76"/>
      <c r="F87" s="76"/>
      <c r="G87" s="76"/>
      <c r="H87" s="76"/>
      <c r="I87" s="76"/>
      <c r="J87" s="76"/>
      <c r="K87" s="76"/>
    </row>
    <row r="88" spans="1:11">
      <c r="A88" s="76"/>
      <c r="B88" s="76"/>
      <c r="C88" s="76"/>
      <c r="D88" s="76"/>
      <c r="E88" s="76"/>
      <c r="F88" s="76"/>
      <c r="G88" s="76"/>
      <c r="H88" s="76"/>
      <c r="I88" s="76"/>
      <c r="J88" s="76"/>
      <c r="K88" s="76"/>
    </row>
    <row r="89" spans="1:11">
      <c r="A89" s="76"/>
      <c r="B89" s="76"/>
      <c r="C89" s="76"/>
      <c r="D89" s="76"/>
      <c r="E89" s="76"/>
      <c r="F89" s="76"/>
      <c r="G89" s="76"/>
      <c r="H89" s="76"/>
      <c r="I89" s="76"/>
      <c r="J89" s="76"/>
      <c r="K89" s="76"/>
    </row>
    <row r="90" spans="1:11">
      <c r="A90" s="76"/>
      <c r="B90" s="76"/>
      <c r="C90" s="76"/>
      <c r="D90" s="76"/>
      <c r="E90" s="76"/>
      <c r="F90" s="76"/>
      <c r="G90" s="76"/>
      <c r="H90" s="76"/>
      <c r="I90" s="76"/>
      <c r="J90" s="76"/>
      <c r="K90" s="76"/>
    </row>
    <row r="91" spans="1:11">
      <c r="A91" s="76"/>
      <c r="B91" s="76"/>
      <c r="C91" s="76"/>
      <c r="D91" s="76"/>
      <c r="E91" s="76"/>
      <c r="F91" s="76"/>
      <c r="G91" s="76"/>
      <c r="H91" s="76"/>
      <c r="I91" s="76"/>
      <c r="J91" s="76"/>
      <c r="K91" s="76"/>
    </row>
    <row r="92" spans="1:11">
      <c r="A92" s="76"/>
      <c r="B92" s="76"/>
      <c r="C92" s="76"/>
      <c r="D92" s="76"/>
      <c r="E92" s="76"/>
      <c r="F92" s="76"/>
      <c r="G92" s="76"/>
      <c r="H92" s="76"/>
      <c r="I92" s="76"/>
      <c r="J92" s="76"/>
      <c r="K92" s="76"/>
    </row>
    <row r="93" spans="1:11">
      <c r="A93" s="76"/>
      <c r="B93" s="76"/>
      <c r="C93" s="76"/>
      <c r="D93" s="76"/>
      <c r="E93" s="76"/>
      <c r="F93" s="76"/>
      <c r="G93" s="76"/>
      <c r="H93" s="76"/>
      <c r="I93" s="76"/>
      <c r="J93" s="76"/>
      <c r="K93" s="76"/>
    </row>
    <row r="94" spans="1:11">
      <c r="A94" s="76"/>
      <c r="B94" s="76"/>
      <c r="C94" s="76"/>
      <c r="D94" s="76"/>
      <c r="E94" s="76"/>
      <c r="F94" s="76"/>
      <c r="G94" s="76"/>
      <c r="H94" s="76"/>
      <c r="I94" s="76"/>
      <c r="J94" s="76"/>
      <c r="K94" s="76"/>
    </row>
    <row r="95" spans="1:11">
      <c r="A95" s="76"/>
      <c r="B95" s="76"/>
      <c r="C95" s="76"/>
      <c r="D95" s="76"/>
      <c r="E95" s="76"/>
      <c r="F95" s="76"/>
      <c r="G95" s="76"/>
      <c r="H95" s="76"/>
      <c r="I95" s="76"/>
      <c r="J95" s="76"/>
      <c r="K95" s="76"/>
    </row>
    <row r="96" spans="1:11">
      <c r="A96" s="76"/>
      <c r="B96" s="76"/>
      <c r="C96" s="76"/>
      <c r="D96" s="76"/>
      <c r="E96" s="76"/>
      <c r="F96" s="76"/>
      <c r="G96" s="76"/>
      <c r="H96" s="76"/>
      <c r="I96" s="76"/>
      <c r="J96" s="76"/>
      <c r="K96" s="76"/>
    </row>
    <row r="97" spans="1:11">
      <c r="A97" s="76"/>
      <c r="B97" s="76"/>
      <c r="C97" s="76"/>
      <c r="D97" s="76"/>
      <c r="E97" s="76"/>
      <c r="F97" s="76"/>
      <c r="G97" s="76"/>
      <c r="H97" s="76"/>
      <c r="I97" s="76"/>
      <c r="J97" s="76"/>
      <c r="K97" s="76"/>
    </row>
    <row r="98" spans="1:11">
      <c r="A98" s="76"/>
      <c r="B98" s="76"/>
      <c r="C98" s="76"/>
      <c r="D98" s="76"/>
      <c r="E98" s="76"/>
      <c r="F98" s="76"/>
      <c r="G98" s="76"/>
      <c r="H98" s="76"/>
      <c r="I98" s="76"/>
      <c r="J98" s="76"/>
      <c r="K98" s="76"/>
    </row>
    <row r="99" spans="1:11">
      <c r="A99" s="76"/>
      <c r="B99" s="76"/>
      <c r="C99" s="76"/>
      <c r="D99" s="76"/>
      <c r="E99" s="76"/>
      <c r="F99" s="76"/>
      <c r="G99" s="76"/>
      <c r="H99" s="76"/>
      <c r="I99" s="76"/>
      <c r="J99" s="76"/>
      <c r="K99" s="76"/>
    </row>
    <row r="100" spans="1:11">
      <c r="A100" s="76"/>
      <c r="B100" s="76"/>
      <c r="C100" s="76"/>
      <c r="D100" s="76"/>
      <c r="E100" s="76"/>
      <c r="F100" s="76"/>
      <c r="G100" s="76"/>
      <c r="H100" s="76"/>
      <c r="I100" s="76"/>
      <c r="J100" s="76"/>
      <c r="K100" s="76"/>
    </row>
    <row r="101" spans="1:11">
      <c r="A101" s="76"/>
      <c r="B101" s="76"/>
      <c r="C101" s="76"/>
      <c r="D101" s="76"/>
      <c r="E101" s="76"/>
      <c r="F101" s="76"/>
      <c r="G101" s="76"/>
      <c r="H101" s="76"/>
      <c r="I101" s="76"/>
      <c r="J101" s="76"/>
      <c r="K101" s="76"/>
    </row>
    <row r="102" spans="1:11">
      <c r="A102" s="76"/>
      <c r="B102" s="76"/>
      <c r="C102" s="76"/>
      <c r="D102" s="76"/>
      <c r="E102" s="76"/>
      <c r="F102" s="76"/>
      <c r="G102" s="76"/>
      <c r="H102" s="76"/>
      <c r="I102" s="76"/>
      <c r="J102" s="76"/>
      <c r="K102" s="76"/>
    </row>
    <row r="103" spans="1:11">
      <c r="A103" s="76"/>
      <c r="B103" s="76"/>
      <c r="C103" s="76"/>
      <c r="D103" s="76"/>
      <c r="E103" s="76"/>
      <c r="F103" s="76"/>
      <c r="G103" s="76"/>
      <c r="H103" s="76"/>
      <c r="I103" s="76"/>
      <c r="J103" s="76"/>
      <c r="K103" s="76"/>
    </row>
    <row r="104" spans="1:11">
      <c r="A104" s="76"/>
      <c r="B104" s="76"/>
      <c r="C104" s="76"/>
      <c r="D104" s="76"/>
      <c r="E104" s="76"/>
      <c r="F104" s="76"/>
      <c r="G104" s="76"/>
      <c r="H104" s="76"/>
      <c r="I104" s="76"/>
      <c r="J104" s="76"/>
      <c r="K104" s="76"/>
    </row>
    <row r="105" spans="1:11">
      <c r="A105" s="76"/>
      <c r="B105" s="76"/>
      <c r="C105" s="76"/>
      <c r="D105" s="76"/>
      <c r="E105" s="76"/>
      <c r="F105" s="76"/>
      <c r="G105" s="76"/>
      <c r="H105" s="76"/>
      <c r="I105" s="76"/>
      <c r="J105" s="76"/>
      <c r="K105" s="76"/>
    </row>
    <row r="106" spans="1:11">
      <c r="A106" s="76"/>
      <c r="B106" s="76"/>
      <c r="C106" s="76"/>
      <c r="D106" s="76"/>
      <c r="E106" s="76"/>
      <c r="F106" s="76"/>
      <c r="G106" s="76"/>
      <c r="H106" s="76"/>
      <c r="I106" s="76"/>
      <c r="J106" s="76"/>
      <c r="K106" s="76"/>
    </row>
    <row r="107" spans="1:11">
      <c r="A107" s="76"/>
      <c r="B107" s="76"/>
      <c r="C107" s="76"/>
      <c r="D107" s="76"/>
      <c r="E107" s="76"/>
      <c r="F107" s="76"/>
      <c r="G107" s="76"/>
      <c r="H107" s="76"/>
      <c r="I107" s="76"/>
      <c r="J107" s="76"/>
      <c r="K107" s="76"/>
    </row>
    <row r="108" spans="1:11">
      <c r="A108" s="76"/>
      <c r="B108" s="76"/>
      <c r="C108" s="76"/>
      <c r="D108" s="76"/>
      <c r="E108" s="76"/>
      <c r="F108" s="76"/>
      <c r="G108" s="76"/>
      <c r="H108" s="76"/>
      <c r="I108" s="76"/>
      <c r="J108" s="76"/>
      <c r="K108" s="76"/>
    </row>
    <row r="109" spans="1:11">
      <c r="A109" s="76"/>
      <c r="B109" s="76"/>
      <c r="C109" s="76"/>
      <c r="D109" s="76"/>
      <c r="E109" s="76"/>
      <c r="F109" s="76"/>
      <c r="G109" s="76"/>
      <c r="H109" s="76"/>
      <c r="I109" s="76"/>
      <c r="J109" s="76"/>
      <c r="K109" s="76"/>
    </row>
    <row r="110" spans="1:11">
      <c r="A110" s="76"/>
      <c r="B110" s="76"/>
      <c r="C110" s="76"/>
      <c r="D110" s="76"/>
      <c r="E110" s="76"/>
      <c r="F110" s="76"/>
      <c r="G110" s="76"/>
      <c r="H110" s="76"/>
      <c r="I110" s="76"/>
      <c r="J110" s="76"/>
      <c r="K110" s="76"/>
    </row>
    <row r="111" spans="1:11">
      <c r="A111" s="76"/>
      <c r="B111" s="76"/>
      <c r="C111" s="76"/>
      <c r="D111" s="76"/>
      <c r="E111" s="76"/>
      <c r="F111" s="76"/>
      <c r="G111" s="76"/>
      <c r="H111" s="76"/>
      <c r="I111" s="76"/>
      <c r="J111" s="76"/>
      <c r="K111" s="76"/>
    </row>
    <row r="112" spans="1:11">
      <c r="A112" s="76"/>
      <c r="B112" s="76"/>
      <c r="C112" s="76"/>
      <c r="D112" s="76"/>
      <c r="E112" s="76"/>
      <c r="F112" s="76"/>
      <c r="G112" s="76"/>
      <c r="H112" s="76"/>
      <c r="I112" s="76"/>
      <c r="J112" s="76"/>
      <c r="K112" s="76"/>
    </row>
    <row r="113" spans="1:11">
      <c r="A113" s="76"/>
      <c r="B113" s="76"/>
      <c r="C113" s="76"/>
      <c r="D113" s="76"/>
      <c r="E113" s="76"/>
      <c r="F113" s="76"/>
      <c r="G113" s="76"/>
      <c r="H113" s="76"/>
      <c r="I113" s="76"/>
      <c r="J113" s="76"/>
      <c r="K113" s="76"/>
    </row>
    <row r="114" spans="1:11">
      <c r="A114" s="76"/>
      <c r="B114" s="76"/>
      <c r="C114" s="76"/>
      <c r="D114" s="76"/>
      <c r="E114" s="76"/>
      <c r="F114" s="76"/>
      <c r="G114" s="76"/>
      <c r="H114" s="76"/>
      <c r="I114" s="76"/>
      <c r="J114" s="76"/>
      <c r="K114" s="76"/>
    </row>
    <row r="115" spans="1:11">
      <c r="A115" s="76"/>
      <c r="B115" s="76"/>
      <c r="C115" s="76"/>
      <c r="D115" s="76"/>
      <c r="E115" s="76"/>
      <c r="F115" s="76"/>
      <c r="G115" s="76"/>
      <c r="H115" s="76"/>
      <c r="I115" s="76"/>
      <c r="J115" s="76"/>
      <c r="K115" s="76"/>
    </row>
    <row r="116" spans="1:11">
      <c r="A116" s="76"/>
      <c r="B116" s="76"/>
      <c r="C116" s="76"/>
      <c r="D116" s="76"/>
      <c r="E116" s="76"/>
      <c r="F116" s="76"/>
      <c r="G116" s="76"/>
      <c r="H116" s="76"/>
      <c r="I116" s="76"/>
      <c r="J116" s="76"/>
      <c r="K116" s="76"/>
    </row>
    <row r="117" spans="1:11">
      <c r="F117" s="76"/>
    </row>
    <row r="118" spans="1:11">
      <c r="F118" s="76"/>
    </row>
    <row r="119" spans="1:11">
      <c r="F119" s="76"/>
    </row>
    <row r="120" spans="1:11">
      <c r="F120" s="76"/>
    </row>
    <row r="121" spans="1:11">
      <c r="F121" s="76"/>
    </row>
    <row r="122" spans="1:11">
      <c r="F122" s="76"/>
    </row>
    <row r="123" spans="1:11">
      <c r="F123" s="76"/>
    </row>
    <row r="124" spans="1:11">
      <c r="F124" s="76"/>
    </row>
    <row r="125" spans="1:11">
      <c r="F125" s="76"/>
    </row>
    <row r="126" spans="1:11">
      <c r="F126" s="76"/>
    </row>
    <row r="127" spans="1:11">
      <c r="F127" s="76"/>
    </row>
    <row r="128" spans="1:11">
      <c r="F128" s="76"/>
    </row>
    <row r="129" spans="6:6">
      <c r="F129" s="76"/>
    </row>
    <row r="130" spans="6:6">
      <c r="F130" s="76"/>
    </row>
    <row r="131" spans="6:6">
      <c r="F131" s="76"/>
    </row>
    <row r="132" spans="6:6">
      <c r="F132" s="76"/>
    </row>
    <row r="133" spans="6:6">
      <c r="F133" s="76"/>
    </row>
    <row r="134" spans="6:6">
      <c r="F134" s="76"/>
    </row>
    <row r="135" spans="6:6">
      <c r="F135" s="76"/>
    </row>
    <row r="136" spans="6:6">
      <c r="F136" s="76"/>
    </row>
    <row r="137" spans="6:6">
      <c r="F137" s="76"/>
    </row>
    <row r="138" spans="6:6">
      <c r="F138" s="76"/>
    </row>
    <row r="139" spans="6:6">
      <c r="F139" s="76"/>
    </row>
    <row r="140" spans="6:6">
      <c r="F140" s="76"/>
    </row>
    <row r="141" spans="6:6">
      <c r="F141" s="76"/>
    </row>
    <row r="142" spans="6:6">
      <c r="F142" s="76"/>
    </row>
    <row r="143" spans="6:6">
      <c r="F143" s="76"/>
    </row>
    <row r="144" spans="6:6">
      <c r="F144" s="76"/>
    </row>
    <row r="145" spans="6:6">
      <c r="F145" s="76"/>
    </row>
    <row r="146" spans="6:6">
      <c r="F146" s="76"/>
    </row>
    <row r="147" spans="6:6">
      <c r="F147" s="76"/>
    </row>
    <row r="148" spans="6:6">
      <c r="F148" s="76"/>
    </row>
    <row r="149" spans="6:6">
      <c r="F149" s="76"/>
    </row>
    <row r="150" spans="6:6">
      <c r="F150" s="76"/>
    </row>
    <row r="151" spans="6:6">
      <c r="F151" s="76"/>
    </row>
    <row r="152" spans="6:6">
      <c r="F152" s="76"/>
    </row>
    <row r="153" spans="6:6">
      <c r="F153" s="76"/>
    </row>
    <row r="154" spans="6:6">
      <c r="F154" s="76"/>
    </row>
    <row r="155" spans="6:6">
      <c r="F155" s="76"/>
    </row>
    <row r="156" spans="6:6">
      <c r="F156" s="76"/>
    </row>
    <row r="157" spans="6:6">
      <c r="F157" s="76"/>
    </row>
    <row r="158" spans="6:6">
      <c r="F158" s="76"/>
    </row>
    <row r="159" spans="6:6">
      <c r="F159" s="76"/>
    </row>
    <row r="160" spans="6:6">
      <c r="F160" s="76"/>
    </row>
    <row r="161" spans="6:6">
      <c r="F161" s="76"/>
    </row>
    <row r="162" spans="6:6">
      <c r="F162" s="76"/>
    </row>
    <row r="163" spans="6:6">
      <c r="F163" s="76"/>
    </row>
    <row r="164" spans="6:6">
      <c r="F164" s="76"/>
    </row>
    <row r="165" spans="6:6">
      <c r="F165" s="76"/>
    </row>
    <row r="166" spans="6:6">
      <c r="F166" s="76"/>
    </row>
    <row r="167" spans="6:6">
      <c r="F167" s="76"/>
    </row>
    <row r="168" spans="6:6">
      <c r="F168" s="76"/>
    </row>
    <row r="169" spans="6:6">
      <c r="F169" s="76"/>
    </row>
    <row r="170" spans="6:6">
      <c r="F170" s="76"/>
    </row>
    <row r="171" spans="6:6">
      <c r="F171" s="76"/>
    </row>
    <row r="172" spans="6:6">
      <c r="F172" s="76"/>
    </row>
    <row r="173" spans="6:6">
      <c r="F173" s="76"/>
    </row>
    <row r="174" spans="6:6">
      <c r="F174" s="76"/>
    </row>
    <row r="175" spans="6:6">
      <c r="F175" s="76"/>
    </row>
    <row r="176" spans="6:6">
      <c r="F176" s="76"/>
    </row>
    <row r="177" spans="6:6">
      <c r="F177" s="76"/>
    </row>
    <row r="178" spans="6:6">
      <c r="F178" s="76"/>
    </row>
    <row r="179" spans="6:6">
      <c r="F179" s="76"/>
    </row>
    <row r="180" spans="6:6">
      <c r="F180" s="76"/>
    </row>
    <row r="181" spans="6:6">
      <c r="F181" s="76"/>
    </row>
    <row r="182" spans="6:6">
      <c r="F182" s="76"/>
    </row>
    <row r="183" spans="6:6">
      <c r="F183" s="76"/>
    </row>
    <row r="184" spans="6:6">
      <c r="F184" s="76"/>
    </row>
    <row r="185" spans="6:6">
      <c r="F185" s="76"/>
    </row>
    <row r="186" spans="6:6">
      <c r="F186" s="76"/>
    </row>
    <row r="187" spans="6:6">
      <c r="F187" s="76"/>
    </row>
    <row r="188" spans="6:6">
      <c r="F188" s="76"/>
    </row>
    <row r="189" spans="6:6">
      <c r="F189" s="76"/>
    </row>
    <row r="190" spans="6:6">
      <c r="F190" s="76"/>
    </row>
    <row r="191" spans="6:6">
      <c r="F191" s="76"/>
    </row>
    <row r="192" spans="6:6">
      <c r="F192" s="76"/>
    </row>
    <row r="193" spans="6:6">
      <c r="F193" s="76"/>
    </row>
    <row r="194" spans="6:6">
      <c r="F194" s="76"/>
    </row>
    <row r="195" spans="6:6">
      <c r="F195" s="76"/>
    </row>
    <row r="196" spans="6:6">
      <c r="F196" s="76"/>
    </row>
  </sheetData>
  <conditionalFormatting sqref="B1:C1">
    <cfRule type="containsText" dxfId="13" priority="1" operator="containsText" text="Errors">
      <formula>NOT(ISERROR(SEARCH("Errors",B1)))</formula>
    </cfRule>
  </conditionalFormatting>
  <dataValidations count="2">
    <dataValidation type="list" showInputMessage="1" showErrorMessage="1" sqref="A2">
      <formula1>CAU</formula1>
    </dataValidation>
    <dataValidation type="whole" allowBlank="1" showInputMessage="1" showErrorMessage="1" errorTitle="Data Validation" error="Please enter a whole number between 0 and 2147483647." sqref="B7:N62">
      <formula1>0</formula1>
      <formula2>10000000000</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showInputMessage="1" showErrorMessage="1">
          <x14:formula1>
            <xm:f>'Addl Info'!$A$2:$A$3</xm:f>
          </x14:formula1>
          <xm:sqref>B2</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8" tint="0.39997558519241921"/>
  </sheetPr>
  <dimension ref="A1:P196"/>
  <sheetViews>
    <sheetView topLeftCell="A35" workbookViewId="0">
      <selection activeCell="H47" sqref="H47"/>
    </sheetView>
  </sheetViews>
  <sheetFormatPr defaultColWidth="8.88671875" defaultRowHeight="13.2"/>
  <cols>
    <col min="1" max="1" width="30.6640625" style="2" customWidth="1"/>
    <col min="2" max="2" width="15.6640625" style="2" customWidth="1"/>
    <col min="3" max="3" width="15.6640625" style="2" hidden="1" customWidth="1"/>
    <col min="4" max="6" width="15.6640625" style="2" customWidth="1"/>
    <col min="7" max="7" width="15.6640625" style="2" hidden="1" customWidth="1"/>
    <col min="8" max="8" width="15.6640625" style="2" customWidth="1"/>
    <col min="9" max="9" width="15.6640625" style="2" hidden="1" customWidth="1"/>
    <col min="10" max="12" width="15.6640625" style="2" customWidth="1"/>
    <col min="13" max="14" width="25.6640625" style="2" customWidth="1"/>
    <col min="15" max="15" width="8.88671875" style="2"/>
    <col min="16" max="16" width="29.33203125" style="2" customWidth="1"/>
    <col min="17" max="16384" width="8.88671875" style="2"/>
  </cols>
  <sheetData>
    <row r="1" spans="1:16">
      <c r="A1" s="182" t="s">
        <v>972</v>
      </c>
      <c r="B1" s="183"/>
      <c r="C1" s="188" t="str">
        <f>IF('Compliance Issues'!B2="x","Errors exist, see the Compliance Issues tab.","")</f>
        <v/>
      </c>
      <c r="D1" s="188" t="str">
        <f>IF('Compliance Issues'!R2="x","Errors exist, see the Compliance Issues tab.","")</f>
        <v>Errors exist, see the Compliance Issues tab.</v>
      </c>
      <c r="E1" s="188"/>
      <c r="G1" s="188"/>
      <c r="H1" s="188"/>
      <c r="I1" s="223"/>
    </row>
    <row r="2" spans="1:16" ht="15.6">
      <c r="A2" s="10" t="str">
        <f>'180B IIIB'!A2</f>
        <v>Dane</v>
      </c>
      <c r="B2" s="8" t="s">
        <v>4</v>
      </c>
      <c r="D2" s="179" t="str">
        <f>LOOKUP(B2,Date,'Addl Info'!B9:B9)</f>
        <v>2021 BUDGET</v>
      </c>
      <c r="E2" s="72">
        <f ca="1">IF(D2="Non-Submission Period",0,LOOKUP(A2,CAUTAU,Allocations!H4:H6))</f>
        <v>253381</v>
      </c>
      <c r="G2" s="179"/>
      <c r="K2" s="180"/>
    </row>
    <row r="3" spans="1:16">
      <c r="D3" s="240" t="s">
        <v>917</v>
      </c>
      <c r="E3" s="186">
        <f ca="1">E2-B62-'180B IIIE 18 and under or Disbl'!B62</f>
        <v>0</v>
      </c>
      <c r="H3" s="241" t="s">
        <v>953</v>
      </c>
      <c r="I3" s="87"/>
      <c r="J3" s="87"/>
      <c r="K3" s="87"/>
    </row>
    <row r="4" spans="1:16">
      <c r="H4" s="241"/>
      <c r="I4" s="87"/>
      <c r="J4" s="87"/>
      <c r="K4" s="87"/>
    </row>
    <row r="5" spans="1:16">
      <c r="A5" s="88"/>
      <c r="B5" s="89"/>
      <c r="C5" s="238"/>
      <c r="H5" s="89"/>
      <c r="I5" s="89"/>
      <c r="J5" s="89"/>
      <c r="K5" s="89"/>
    </row>
    <row r="6" spans="1:16" ht="77.099999999999994" customHeight="1">
      <c r="A6" s="195" t="s">
        <v>918</v>
      </c>
      <c r="B6" s="195" t="s">
        <v>955</v>
      </c>
      <c r="C6" s="195" t="s">
        <v>987</v>
      </c>
      <c r="D6" s="195" t="s">
        <v>919</v>
      </c>
      <c r="E6" s="195" t="s">
        <v>920</v>
      </c>
      <c r="F6" s="195" t="s">
        <v>971</v>
      </c>
      <c r="G6" s="195" t="s">
        <v>987</v>
      </c>
      <c r="H6" s="195" t="s">
        <v>921</v>
      </c>
      <c r="I6" s="195" t="s">
        <v>987</v>
      </c>
      <c r="J6" s="195" t="s">
        <v>922</v>
      </c>
      <c r="K6" s="195" t="s">
        <v>923</v>
      </c>
      <c r="L6" s="195" t="s">
        <v>924</v>
      </c>
      <c r="M6" s="195" t="s">
        <v>966</v>
      </c>
      <c r="N6" s="195" t="s">
        <v>967</v>
      </c>
      <c r="P6" s="236" t="s">
        <v>952</v>
      </c>
    </row>
    <row r="7" spans="1:16" ht="26.1" customHeight="1">
      <c r="A7" s="249" t="s">
        <v>168</v>
      </c>
      <c r="B7" s="222"/>
      <c r="C7" s="222"/>
      <c r="D7" s="222"/>
      <c r="E7" s="222"/>
      <c r="F7" s="222"/>
      <c r="G7" s="222"/>
      <c r="H7" s="222"/>
      <c r="I7" s="222"/>
      <c r="J7" s="222"/>
      <c r="K7" s="222"/>
      <c r="L7" s="222"/>
      <c r="M7" s="140">
        <f>B7+C7+D7+F7+G7+H7+I7+J7+K7+L7</f>
        <v>0</v>
      </c>
      <c r="N7" s="140">
        <f t="shared" ref="N7:N38" si="0">B7+C7+D7+E7+F7+G7+H7+I7+J7+K7+L7</f>
        <v>0</v>
      </c>
      <c r="O7" s="301" t="str">
        <f>IF(AND(N7&gt;0,B7=0),"x","")</f>
        <v/>
      </c>
    </row>
    <row r="8" spans="1:16" ht="26.1" customHeight="1">
      <c r="A8" s="249" t="s">
        <v>171</v>
      </c>
      <c r="B8" s="222"/>
      <c r="C8" s="222"/>
      <c r="D8" s="222"/>
      <c r="E8" s="222"/>
      <c r="F8" s="222"/>
      <c r="G8" s="222"/>
      <c r="H8" s="222"/>
      <c r="I8" s="222"/>
      <c r="J8" s="222"/>
      <c r="K8" s="222"/>
      <c r="L8" s="222"/>
      <c r="M8" s="140">
        <f t="shared" ref="M8:M38" si="1">B8+C8+D8+F8+G8+H8+I8+J8+K8+L8</f>
        <v>0</v>
      </c>
      <c r="N8" s="140">
        <f t="shared" si="0"/>
        <v>0</v>
      </c>
      <c r="O8" s="301" t="str">
        <f t="shared" ref="O8:O61" si="2">IF(AND(N8&gt;0,B8=0),"x","")</f>
        <v/>
      </c>
    </row>
    <row r="9" spans="1:16" ht="26.1" customHeight="1">
      <c r="A9" s="249" t="s">
        <v>179</v>
      </c>
      <c r="B9" s="222"/>
      <c r="C9" s="222"/>
      <c r="D9" s="222"/>
      <c r="E9" s="222"/>
      <c r="F9" s="222"/>
      <c r="G9" s="222"/>
      <c r="H9" s="222"/>
      <c r="I9" s="222"/>
      <c r="J9" s="222"/>
      <c r="K9" s="222"/>
      <c r="L9" s="222"/>
      <c r="M9" s="140">
        <f t="shared" si="1"/>
        <v>0</v>
      </c>
      <c r="N9" s="140">
        <f t="shared" si="0"/>
        <v>0</v>
      </c>
      <c r="O9" s="301" t="str">
        <f t="shared" si="2"/>
        <v/>
      </c>
    </row>
    <row r="10" spans="1:16" ht="26.1" customHeight="1">
      <c r="A10" s="249" t="s">
        <v>187</v>
      </c>
      <c r="B10" s="222"/>
      <c r="C10" s="222"/>
      <c r="D10" s="222"/>
      <c r="E10" s="222"/>
      <c r="F10" s="222"/>
      <c r="G10" s="222"/>
      <c r="H10" s="222"/>
      <c r="I10" s="222"/>
      <c r="J10" s="222"/>
      <c r="K10" s="222"/>
      <c r="L10" s="222"/>
      <c r="M10" s="140">
        <f t="shared" si="1"/>
        <v>0</v>
      </c>
      <c r="N10" s="140">
        <f t="shared" si="0"/>
        <v>0</v>
      </c>
      <c r="O10" s="301" t="str">
        <f t="shared" si="2"/>
        <v/>
      </c>
    </row>
    <row r="11" spans="1:16" ht="26.1" customHeight="1">
      <c r="A11" s="137" t="s">
        <v>925</v>
      </c>
      <c r="B11" s="222"/>
      <c r="C11" s="222"/>
      <c r="D11" s="222"/>
      <c r="E11" s="222"/>
      <c r="F11" s="222"/>
      <c r="G11" s="222"/>
      <c r="H11" s="222"/>
      <c r="I11" s="222"/>
      <c r="J11" s="222"/>
      <c r="K11" s="222"/>
      <c r="L11" s="222"/>
      <c r="M11" s="140">
        <f t="shared" si="1"/>
        <v>0</v>
      </c>
      <c r="N11" s="140">
        <f t="shared" si="0"/>
        <v>0</v>
      </c>
      <c r="O11" s="301" t="str">
        <f t="shared" si="2"/>
        <v/>
      </c>
    </row>
    <row r="12" spans="1:16" ht="26.1" customHeight="1">
      <c r="A12" s="249" t="s">
        <v>218</v>
      </c>
      <c r="B12" s="222"/>
      <c r="C12" s="222"/>
      <c r="D12" s="222"/>
      <c r="E12" s="222"/>
      <c r="F12" s="222"/>
      <c r="G12" s="222"/>
      <c r="H12" s="222"/>
      <c r="I12" s="222"/>
      <c r="J12" s="222"/>
      <c r="K12" s="222"/>
      <c r="L12" s="222"/>
      <c r="M12" s="140">
        <f t="shared" si="1"/>
        <v>0</v>
      </c>
      <c r="N12" s="140">
        <f t="shared" si="0"/>
        <v>0</v>
      </c>
      <c r="O12" s="301" t="str">
        <f t="shared" si="2"/>
        <v/>
      </c>
    </row>
    <row r="13" spans="1:16" ht="26.1" customHeight="1">
      <c r="A13" s="249" t="s">
        <v>222</v>
      </c>
      <c r="B13" s="222"/>
      <c r="C13" s="222"/>
      <c r="D13" s="222"/>
      <c r="E13" s="222"/>
      <c r="F13" s="222"/>
      <c r="G13" s="222"/>
      <c r="H13" s="222"/>
      <c r="I13" s="222"/>
      <c r="J13" s="222"/>
      <c r="K13" s="222"/>
      <c r="L13" s="222"/>
      <c r="M13" s="140">
        <f t="shared" si="1"/>
        <v>0</v>
      </c>
      <c r="N13" s="140">
        <f t="shared" si="0"/>
        <v>0</v>
      </c>
      <c r="O13" s="301" t="str">
        <f t="shared" si="2"/>
        <v/>
      </c>
    </row>
    <row r="14" spans="1:16" ht="26.1" customHeight="1">
      <c r="A14" s="137" t="s">
        <v>224</v>
      </c>
      <c r="B14" s="222"/>
      <c r="C14" s="222"/>
      <c r="D14" s="222"/>
      <c r="E14" s="222"/>
      <c r="F14" s="222"/>
      <c r="G14" s="222"/>
      <c r="H14" s="222"/>
      <c r="I14" s="222"/>
      <c r="J14" s="222"/>
      <c r="K14" s="222"/>
      <c r="L14" s="222"/>
      <c r="M14" s="140">
        <f t="shared" si="1"/>
        <v>0</v>
      </c>
      <c r="N14" s="140">
        <f t="shared" si="0"/>
        <v>0</v>
      </c>
      <c r="O14" s="301" t="str">
        <f t="shared" si="2"/>
        <v/>
      </c>
    </row>
    <row r="15" spans="1:16" ht="26.1" customHeight="1">
      <c r="A15" s="249" t="s">
        <v>926</v>
      </c>
      <c r="B15" s="222"/>
      <c r="C15" s="222"/>
      <c r="D15" s="222"/>
      <c r="E15" s="222"/>
      <c r="F15" s="222"/>
      <c r="G15" s="222"/>
      <c r="H15" s="222"/>
      <c r="I15" s="222"/>
      <c r="J15" s="222"/>
      <c r="K15" s="222"/>
      <c r="L15" s="222"/>
      <c r="M15" s="140">
        <f t="shared" si="1"/>
        <v>0</v>
      </c>
      <c r="N15" s="140">
        <f t="shared" si="0"/>
        <v>0</v>
      </c>
      <c r="O15" s="301" t="str">
        <f t="shared" si="2"/>
        <v/>
      </c>
    </row>
    <row r="16" spans="1:16" ht="26.1" customHeight="1">
      <c r="A16" s="249" t="s">
        <v>927</v>
      </c>
      <c r="B16" s="222"/>
      <c r="C16" s="222"/>
      <c r="D16" s="222"/>
      <c r="E16" s="222"/>
      <c r="F16" s="222"/>
      <c r="G16" s="222"/>
      <c r="H16" s="222"/>
      <c r="I16" s="222"/>
      <c r="J16" s="222"/>
      <c r="K16" s="222"/>
      <c r="L16" s="222"/>
      <c r="M16" s="140">
        <f t="shared" si="1"/>
        <v>0</v>
      </c>
      <c r="N16" s="140">
        <f t="shared" si="0"/>
        <v>0</v>
      </c>
      <c r="O16" s="301" t="str">
        <f t="shared" si="2"/>
        <v/>
      </c>
    </row>
    <row r="17" spans="1:15" ht="26.1" customHeight="1">
      <c r="A17" s="249" t="s">
        <v>292</v>
      </c>
      <c r="B17" s="222"/>
      <c r="C17" s="222"/>
      <c r="D17" s="222"/>
      <c r="E17" s="222"/>
      <c r="F17" s="222"/>
      <c r="G17" s="222"/>
      <c r="H17" s="222"/>
      <c r="I17" s="222"/>
      <c r="J17" s="222"/>
      <c r="K17" s="222"/>
      <c r="L17" s="222"/>
      <c r="M17" s="140">
        <f t="shared" si="1"/>
        <v>0</v>
      </c>
      <c r="N17" s="140">
        <f t="shared" si="0"/>
        <v>0</v>
      </c>
      <c r="O17" s="301" t="str">
        <f t="shared" si="2"/>
        <v/>
      </c>
    </row>
    <row r="18" spans="1:15" ht="26.1" customHeight="1">
      <c r="A18" s="249" t="s">
        <v>928</v>
      </c>
      <c r="B18" s="222"/>
      <c r="C18" s="222"/>
      <c r="D18" s="222"/>
      <c r="E18" s="222"/>
      <c r="F18" s="222"/>
      <c r="G18" s="222"/>
      <c r="H18" s="222"/>
      <c r="I18" s="222"/>
      <c r="J18" s="222"/>
      <c r="K18" s="222"/>
      <c r="L18" s="222"/>
      <c r="M18" s="140">
        <f t="shared" si="1"/>
        <v>0</v>
      </c>
      <c r="N18" s="140">
        <f t="shared" si="0"/>
        <v>0</v>
      </c>
      <c r="O18" s="301" t="str">
        <f t="shared" si="2"/>
        <v/>
      </c>
    </row>
    <row r="19" spans="1:15" ht="26.1" customHeight="1">
      <c r="A19" s="249" t="s">
        <v>929</v>
      </c>
      <c r="B19" s="222"/>
      <c r="C19" s="222"/>
      <c r="D19" s="222"/>
      <c r="E19" s="222"/>
      <c r="F19" s="222"/>
      <c r="G19" s="222"/>
      <c r="H19" s="222"/>
      <c r="I19" s="222"/>
      <c r="J19" s="222"/>
      <c r="K19" s="222"/>
      <c r="L19" s="222"/>
      <c r="M19" s="140">
        <f t="shared" si="1"/>
        <v>0</v>
      </c>
      <c r="N19" s="140">
        <f t="shared" si="0"/>
        <v>0</v>
      </c>
      <c r="O19" s="301" t="str">
        <f t="shared" si="2"/>
        <v/>
      </c>
    </row>
    <row r="20" spans="1:15" ht="26.1" customHeight="1">
      <c r="A20" s="249" t="s">
        <v>320</v>
      </c>
      <c r="B20" s="222"/>
      <c r="C20" s="222"/>
      <c r="D20" s="222"/>
      <c r="E20" s="222"/>
      <c r="F20" s="222"/>
      <c r="G20" s="222"/>
      <c r="H20" s="222"/>
      <c r="I20" s="222"/>
      <c r="J20" s="222"/>
      <c r="K20" s="222"/>
      <c r="L20" s="222"/>
      <c r="M20" s="140">
        <f t="shared" si="1"/>
        <v>0</v>
      </c>
      <c r="N20" s="140">
        <f t="shared" si="0"/>
        <v>0</v>
      </c>
      <c r="O20" s="301" t="str">
        <f t="shared" si="2"/>
        <v/>
      </c>
    </row>
    <row r="21" spans="1:15" ht="26.1" customHeight="1">
      <c r="A21" s="249" t="s">
        <v>930</v>
      </c>
      <c r="B21" s="222"/>
      <c r="C21" s="222"/>
      <c r="D21" s="222"/>
      <c r="E21" s="222"/>
      <c r="F21" s="222"/>
      <c r="G21" s="222"/>
      <c r="H21" s="222"/>
      <c r="I21" s="222"/>
      <c r="J21" s="222"/>
      <c r="K21" s="222"/>
      <c r="L21" s="222"/>
      <c r="M21" s="140">
        <f t="shared" si="1"/>
        <v>0</v>
      </c>
      <c r="N21" s="140">
        <f t="shared" si="0"/>
        <v>0</v>
      </c>
      <c r="O21" s="301" t="str">
        <f t="shared" si="2"/>
        <v/>
      </c>
    </row>
    <row r="22" spans="1:15" ht="26.1" customHeight="1">
      <c r="A22" s="249" t="s">
        <v>931</v>
      </c>
      <c r="B22" s="222"/>
      <c r="C22" s="222"/>
      <c r="D22" s="222"/>
      <c r="E22" s="222"/>
      <c r="F22" s="222"/>
      <c r="G22" s="222"/>
      <c r="H22" s="222"/>
      <c r="I22" s="222"/>
      <c r="J22" s="222"/>
      <c r="K22" s="222"/>
      <c r="L22" s="222"/>
      <c r="M22" s="140">
        <f t="shared" si="1"/>
        <v>0</v>
      </c>
      <c r="N22" s="140">
        <f t="shared" si="0"/>
        <v>0</v>
      </c>
      <c r="O22" s="301" t="str">
        <f t="shared" si="2"/>
        <v/>
      </c>
    </row>
    <row r="23" spans="1:15" ht="26.1" customHeight="1">
      <c r="A23" s="249" t="s">
        <v>932</v>
      </c>
      <c r="B23" s="222"/>
      <c r="C23" s="222"/>
      <c r="D23" s="222"/>
      <c r="E23" s="222"/>
      <c r="F23" s="222"/>
      <c r="G23" s="222"/>
      <c r="H23" s="222"/>
      <c r="I23" s="222"/>
      <c r="J23" s="222"/>
      <c r="K23" s="222"/>
      <c r="L23" s="222"/>
      <c r="M23" s="140">
        <f t="shared" si="1"/>
        <v>0</v>
      </c>
      <c r="N23" s="140">
        <f t="shared" si="0"/>
        <v>0</v>
      </c>
      <c r="O23" s="301" t="str">
        <f t="shared" si="2"/>
        <v/>
      </c>
    </row>
    <row r="24" spans="1:15" ht="26.1" customHeight="1">
      <c r="A24" s="249" t="s">
        <v>933</v>
      </c>
      <c r="B24" s="222"/>
      <c r="C24" s="222"/>
      <c r="D24" s="222"/>
      <c r="E24" s="222"/>
      <c r="F24" s="222"/>
      <c r="G24" s="222"/>
      <c r="H24" s="222"/>
      <c r="I24" s="222"/>
      <c r="J24" s="222"/>
      <c r="K24" s="222"/>
      <c r="L24" s="222"/>
      <c r="M24" s="140">
        <f t="shared" si="1"/>
        <v>0</v>
      </c>
      <c r="N24" s="140">
        <f t="shared" si="0"/>
        <v>0</v>
      </c>
      <c r="O24" s="301" t="str">
        <f t="shared" si="2"/>
        <v/>
      </c>
    </row>
    <row r="25" spans="1:15" ht="26.1" customHeight="1">
      <c r="A25" s="249" t="s">
        <v>385</v>
      </c>
      <c r="B25" s="222"/>
      <c r="C25" s="222"/>
      <c r="D25" s="222"/>
      <c r="E25" s="222"/>
      <c r="F25" s="222"/>
      <c r="G25" s="222"/>
      <c r="H25" s="222"/>
      <c r="I25" s="222"/>
      <c r="J25" s="222"/>
      <c r="K25" s="222"/>
      <c r="L25" s="222"/>
      <c r="M25" s="140">
        <f t="shared" si="1"/>
        <v>0</v>
      </c>
      <c r="N25" s="140">
        <f t="shared" si="0"/>
        <v>0</v>
      </c>
      <c r="O25" s="301" t="str">
        <f t="shared" si="2"/>
        <v/>
      </c>
    </row>
    <row r="26" spans="1:15" ht="26.1" customHeight="1">
      <c r="A26" s="249" t="s">
        <v>389</v>
      </c>
      <c r="B26" s="222"/>
      <c r="C26" s="222"/>
      <c r="D26" s="222"/>
      <c r="E26" s="222"/>
      <c r="F26" s="222"/>
      <c r="G26" s="222"/>
      <c r="H26" s="222"/>
      <c r="I26" s="222"/>
      <c r="J26" s="222"/>
      <c r="K26" s="222"/>
      <c r="L26" s="222"/>
      <c r="M26" s="140">
        <f t="shared" si="1"/>
        <v>0</v>
      </c>
      <c r="N26" s="140">
        <f t="shared" si="0"/>
        <v>0</v>
      </c>
      <c r="O26" s="301" t="str">
        <f t="shared" si="2"/>
        <v/>
      </c>
    </row>
    <row r="27" spans="1:15" ht="26.1" customHeight="1">
      <c r="A27" s="249" t="s">
        <v>610</v>
      </c>
      <c r="B27" s="222"/>
      <c r="C27" s="222"/>
      <c r="D27" s="222"/>
      <c r="E27" s="222"/>
      <c r="F27" s="222"/>
      <c r="G27" s="222"/>
      <c r="H27" s="222"/>
      <c r="I27" s="222"/>
      <c r="J27" s="222"/>
      <c r="K27" s="222"/>
      <c r="L27" s="222"/>
      <c r="M27" s="140">
        <f t="shared" si="1"/>
        <v>0</v>
      </c>
      <c r="N27" s="140">
        <f t="shared" si="0"/>
        <v>0</v>
      </c>
      <c r="O27" s="301" t="str">
        <f t="shared" si="2"/>
        <v/>
      </c>
    </row>
    <row r="28" spans="1:15" ht="26.1" customHeight="1">
      <c r="A28" s="249" t="s">
        <v>395</v>
      </c>
      <c r="B28" s="222"/>
      <c r="C28" s="222"/>
      <c r="D28" s="222"/>
      <c r="E28" s="222"/>
      <c r="F28" s="222"/>
      <c r="G28" s="222"/>
      <c r="H28" s="222"/>
      <c r="I28" s="222"/>
      <c r="J28" s="222"/>
      <c r="K28" s="222"/>
      <c r="L28" s="222"/>
      <c r="M28" s="140">
        <f t="shared" si="1"/>
        <v>0</v>
      </c>
      <c r="N28" s="140">
        <f t="shared" si="0"/>
        <v>0</v>
      </c>
      <c r="O28" s="301" t="str">
        <f t="shared" si="2"/>
        <v/>
      </c>
    </row>
    <row r="29" spans="1:15" ht="26.1" customHeight="1">
      <c r="A29" s="249" t="s">
        <v>934</v>
      </c>
      <c r="B29" s="222"/>
      <c r="C29" s="222"/>
      <c r="D29" s="222"/>
      <c r="E29" s="222"/>
      <c r="F29" s="222"/>
      <c r="G29" s="222"/>
      <c r="H29" s="222"/>
      <c r="I29" s="222"/>
      <c r="J29" s="222"/>
      <c r="K29" s="222"/>
      <c r="L29" s="222"/>
      <c r="M29" s="140">
        <f t="shared" si="1"/>
        <v>0</v>
      </c>
      <c r="N29" s="140">
        <f t="shared" si="0"/>
        <v>0</v>
      </c>
      <c r="O29" s="301" t="str">
        <f t="shared" si="2"/>
        <v/>
      </c>
    </row>
    <row r="30" spans="1:15" ht="26.1" customHeight="1">
      <c r="A30" s="249" t="s">
        <v>403</v>
      </c>
      <c r="B30" s="222"/>
      <c r="C30" s="222"/>
      <c r="D30" s="222"/>
      <c r="E30" s="222"/>
      <c r="F30" s="222"/>
      <c r="G30" s="222"/>
      <c r="H30" s="222"/>
      <c r="I30" s="222"/>
      <c r="J30" s="222"/>
      <c r="K30" s="222"/>
      <c r="L30" s="222"/>
      <c r="M30" s="140">
        <f t="shared" si="1"/>
        <v>0</v>
      </c>
      <c r="N30" s="140">
        <f t="shared" si="0"/>
        <v>0</v>
      </c>
      <c r="O30" s="301" t="str">
        <f t="shared" si="2"/>
        <v/>
      </c>
    </row>
    <row r="31" spans="1:15" ht="26.1" customHeight="1">
      <c r="A31" s="249" t="s">
        <v>935</v>
      </c>
      <c r="B31" s="222"/>
      <c r="C31" s="222"/>
      <c r="D31" s="222"/>
      <c r="E31" s="222"/>
      <c r="F31" s="222"/>
      <c r="G31" s="222"/>
      <c r="H31" s="222"/>
      <c r="I31" s="222"/>
      <c r="J31" s="222"/>
      <c r="K31" s="222"/>
      <c r="L31" s="222"/>
      <c r="M31" s="140">
        <f t="shared" si="1"/>
        <v>0</v>
      </c>
      <c r="N31" s="140">
        <f t="shared" si="0"/>
        <v>0</v>
      </c>
      <c r="O31" s="301" t="str">
        <f t="shared" si="2"/>
        <v/>
      </c>
    </row>
    <row r="32" spans="1:15" ht="26.1" customHeight="1">
      <c r="A32" s="249" t="s">
        <v>561</v>
      </c>
      <c r="B32" s="222"/>
      <c r="C32" s="222"/>
      <c r="D32" s="222"/>
      <c r="E32" s="222"/>
      <c r="F32" s="222"/>
      <c r="G32" s="222"/>
      <c r="H32" s="222"/>
      <c r="I32" s="222"/>
      <c r="J32" s="222"/>
      <c r="K32" s="222"/>
      <c r="L32" s="222"/>
      <c r="M32" s="140">
        <f t="shared" si="1"/>
        <v>0</v>
      </c>
      <c r="N32" s="140">
        <f t="shared" si="0"/>
        <v>0</v>
      </c>
      <c r="O32" s="301" t="str">
        <f t="shared" si="2"/>
        <v/>
      </c>
    </row>
    <row r="33" spans="1:16" ht="26.1" customHeight="1">
      <c r="A33" s="249" t="s">
        <v>936</v>
      </c>
      <c r="B33" s="222"/>
      <c r="C33" s="222"/>
      <c r="D33" s="222"/>
      <c r="E33" s="222"/>
      <c r="F33" s="222"/>
      <c r="G33" s="222"/>
      <c r="H33" s="222"/>
      <c r="I33" s="222"/>
      <c r="J33" s="222"/>
      <c r="K33" s="222"/>
      <c r="L33" s="222"/>
      <c r="M33" s="140">
        <f t="shared" si="1"/>
        <v>0</v>
      </c>
      <c r="N33" s="140">
        <f t="shared" si="0"/>
        <v>0</v>
      </c>
      <c r="O33" s="301" t="str">
        <f t="shared" si="2"/>
        <v/>
      </c>
    </row>
    <row r="34" spans="1:16" ht="26.1" customHeight="1">
      <c r="A34" s="249" t="s">
        <v>578</v>
      </c>
      <c r="B34" s="222"/>
      <c r="C34" s="222"/>
      <c r="D34" s="222"/>
      <c r="E34" s="222"/>
      <c r="F34" s="222"/>
      <c r="G34" s="222"/>
      <c r="H34" s="222"/>
      <c r="I34" s="222"/>
      <c r="J34" s="222"/>
      <c r="K34" s="222"/>
      <c r="L34" s="222"/>
      <c r="M34" s="140">
        <f t="shared" si="1"/>
        <v>0</v>
      </c>
      <c r="N34" s="140">
        <f t="shared" si="0"/>
        <v>0</v>
      </c>
      <c r="O34" s="301" t="str">
        <f t="shared" si="2"/>
        <v/>
      </c>
    </row>
    <row r="35" spans="1:16" ht="26.1" customHeight="1">
      <c r="A35" s="249" t="s">
        <v>582</v>
      </c>
      <c r="B35" s="222"/>
      <c r="C35" s="222"/>
      <c r="D35" s="222"/>
      <c r="E35" s="222"/>
      <c r="F35" s="222"/>
      <c r="G35" s="222"/>
      <c r="H35" s="222"/>
      <c r="I35" s="222"/>
      <c r="J35" s="222"/>
      <c r="K35" s="222"/>
      <c r="L35" s="222"/>
      <c r="M35" s="140">
        <f t="shared" si="1"/>
        <v>0</v>
      </c>
      <c r="N35" s="140">
        <f t="shared" si="0"/>
        <v>0</v>
      </c>
      <c r="O35" s="301" t="str">
        <f t="shared" si="2"/>
        <v/>
      </c>
    </row>
    <row r="36" spans="1:16" ht="26.1" customHeight="1">
      <c r="A36" s="249" t="s">
        <v>584</v>
      </c>
      <c r="B36" s="222"/>
      <c r="C36" s="222"/>
      <c r="D36" s="222"/>
      <c r="E36" s="222"/>
      <c r="F36" s="222"/>
      <c r="G36" s="222"/>
      <c r="H36" s="222"/>
      <c r="I36" s="222"/>
      <c r="J36" s="222"/>
      <c r="K36" s="222"/>
      <c r="L36" s="222"/>
      <c r="M36" s="140">
        <f t="shared" si="1"/>
        <v>0</v>
      </c>
      <c r="N36" s="140">
        <f t="shared" si="0"/>
        <v>0</v>
      </c>
      <c r="O36" s="301" t="str">
        <f t="shared" si="2"/>
        <v/>
      </c>
    </row>
    <row r="37" spans="1:16" ht="26.1" customHeight="1">
      <c r="A37" s="249" t="s">
        <v>937</v>
      </c>
      <c r="B37" s="222"/>
      <c r="C37" s="222"/>
      <c r="D37" s="222"/>
      <c r="E37" s="222"/>
      <c r="F37" s="222"/>
      <c r="G37" s="222"/>
      <c r="H37" s="222"/>
      <c r="I37" s="222"/>
      <c r="J37" s="222"/>
      <c r="K37" s="222"/>
      <c r="L37" s="222"/>
      <c r="M37" s="140">
        <f t="shared" si="1"/>
        <v>0</v>
      </c>
      <c r="N37" s="140">
        <f t="shared" si="0"/>
        <v>0</v>
      </c>
      <c r="O37" s="301" t="str">
        <f t="shared" si="2"/>
        <v/>
      </c>
    </row>
    <row r="38" spans="1:16" ht="26.1" customHeight="1">
      <c r="A38" s="249" t="s">
        <v>938</v>
      </c>
      <c r="B38" s="222"/>
      <c r="C38" s="222"/>
      <c r="D38" s="222"/>
      <c r="E38" s="222"/>
      <c r="F38" s="222"/>
      <c r="G38" s="222"/>
      <c r="H38" s="222"/>
      <c r="I38" s="222"/>
      <c r="J38" s="222"/>
      <c r="K38" s="222"/>
      <c r="L38" s="222"/>
      <c r="M38" s="140">
        <f t="shared" si="1"/>
        <v>0</v>
      </c>
      <c r="N38" s="140">
        <f t="shared" si="0"/>
        <v>0</v>
      </c>
      <c r="O38" s="301" t="str">
        <f t="shared" si="2"/>
        <v/>
      </c>
    </row>
    <row r="39" spans="1:16" ht="26.1" customHeight="1">
      <c r="A39" s="134" t="s">
        <v>655</v>
      </c>
      <c r="B39" s="139"/>
      <c r="C39" s="222"/>
      <c r="D39" s="139"/>
      <c r="E39" s="139"/>
      <c r="F39" s="315">
        <f>AFCSP!F60</f>
        <v>0</v>
      </c>
      <c r="G39" s="222"/>
      <c r="H39" s="139">
        <v>0</v>
      </c>
      <c r="I39" s="222"/>
      <c r="J39" s="139"/>
      <c r="K39" s="139"/>
      <c r="L39" s="139"/>
      <c r="M39" s="140">
        <f>B39+C39+D39+F39+G39+H39+I39+J39+K39+L39</f>
        <v>0</v>
      </c>
      <c r="N39" s="140">
        <f>B39+C39+D39+E39+F39+G39+H39+I39+J39+K39+L39</f>
        <v>0</v>
      </c>
      <c r="O39" s="301" t="str">
        <f t="shared" si="2"/>
        <v/>
      </c>
      <c r="P39" s="237"/>
    </row>
    <row r="40" spans="1:16" ht="26.1" customHeight="1">
      <c r="A40" s="134" t="s">
        <v>660</v>
      </c>
      <c r="B40" s="139"/>
      <c r="C40" s="222"/>
      <c r="D40" s="139"/>
      <c r="E40" s="139"/>
      <c r="F40" s="222"/>
      <c r="G40" s="222"/>
      <c r="H40" s="139"/>
      <c r="I40" s="222"/>
      <c r="J40" s="139"/>
      <c r="K40" s="139"/>
      <c r="L40" s="139"/>
      <c r="M40" s="140">
        <f t="shared" ref="M40:M62" si="3">B40+C40+D40+F40+G40+H40+I40+J40+K40+L40</f>
        <v>0</v>
      </c>
      <c r="N40" s="140">
        <f t="shared" ref="N40:N62" si="4">B40+C40+D40+E40+F40+G40+H40+I40+J40+K40+L40</f>
        <v>0</v>
      </c>
      <c r="O40" s="301" t="str">
        <f t="shared" si="2"/>
        <v/>
      </c>
      <c r="P40" s="237"/>
    </row>
    <row r="41" spans="1:16" ht="26.1" customHeight="1">
      <c r="A41" s="134" t="s">
        <v>670</v>
      </c>
      <c r="B41" s="139"/>
      <c r="C41" s="222"/>
      <c r="D41" s="139"/>
      <c r="E41" s="139"/>
      <c r="F41" s="222"/>
      <c r="G41" s="222"/>
      <c r="H41" s="139"/>
      <c r="I41" s="222"/>
      <c r="J41" s="139"/>
      <c r="K41" s="139"/>
      <c r="L41" s="139"/>
      <c r="M41" s="140">
        <f t="shared" si="3"/>
        <v>0</v>
      </c>
      <c r="N41" s="140">
        <f t="shared" si="4"/>
        <v>0</v>
      </c>
      <c r="O41" s="301" t="str">
        <f t="shared" si="2"/>
        <v/>
      </c>
      <c r="P41" s="237"/>
    </row>
    <row r="42" spans="1:16" ht="26.1" customHeight="1">
      <c r="A42" s="134" t="s">
        <v>682</v>
      </c>
      <c r="B42" s="139"/>
      <c r="C42" s="222"/>
      <c r="D42" s="139"/>
      <c r="E42" s="139"/>
      <c r="F42" s="315">
        <f>AFCSP!F59</f>
        <v>0</v>
      </c>
      <c r="G42" s="222"/>
      <c r="H42" s="139"/>
      <c r="I42" s="222"/>
      <c r="J42" s="139"/>
      <c r="K42" s="139"/>
      <c r="L42" s="139"/>
      <c r="M42" s="140">
        <f t="shared" si="3"/>
        <v>0</v>
      </c>
      <c r="N42" s="140">
        <f t="shared" si="4"/>
        <v>0</v>
      </c>
      <c r="O42" s="301" t="str">
        <f t="shared" si="2"/>
        <v/>
      </c>
      <c r="P42" s="237"/>
    </row>
    <row r="43" spans="1:16" ht="26.1" customHeight="1">
      <c r="A43" s="134" t="s">
        <v>939</v>
      </c>
      <c r="B43" s="139">
        <v>100074</v>
      </c>
      <c r="C43" s="222"/>
      <c r="D43" s="139"/>
      <c r="E43" s="139"/>
      <c r="F43" s="315">
        <f>AFCSP!F51+AFCSP!F52+AFCSP!F53+AFCSP!F54</f>
        <v>0</v>
      </c>
      <c r="G43" s="222"/>
      <c r="H43" s="139">
        <v>59891</v>
      </c>
      <c r="I43" s="222"/>
      <c r="J43" s="139"/>
      <c r="K43" s="139"/>
      <c r="L43" s="139"/>
      <c r="M43" s="140">
        <f t="shared" si="3"/>
        <v>159965</v>
      </c>
      <c r="N43" s="140">
        <f t="shared" si="4"/>
        <v>159965</v>
      </c>
      <c r="O43" s="301" t="str">
        <f t="shared" si="2"/>
        <v/>
      </c>
      <c r="P43" s="237"/>
    </row>
    <row r="44" spans="1:16" ht="26.1" customHeight="1">
      <c r="A44" s="134" t="s">
        <v>940</v>
      </c>
      <c r="B44" s="139">
        <v>33000</v>
      </c>
      <c r="C44" s="222"/>
      <c r="D44" s="139"/>
      <c r="E44" s="139"/>
      <c r="F44" s="315">
        <f>AFCSP!F50</f>
        <v>0</v>
      </c>
      <c r="G44" s="222"/>
      <c r="H44" s="139"/>
      <c r="I44" s="222"/>
      <c r="J44" s="139"/>
      <c r="K44" s="139"/>
      <c r="L44" s="139"/>
      <c r="M44" s="140">
        <f t="shared" si="3"/>
        <v>33000</v>
      </c>
      <c r="N44" s="140">
        <f t="shared" si="4"/>
        <v>33000</v>
      </c>
      <c r="O44" s="301" t="str">
        <f t="shared" si="2"/>
        <v/>
      </c>
      <c r="P44" s="237"/>
    </row>
    <row r="45" spans="1:16" ht="26.1" customHeight="1">
      <c r="A45" s="134" t="s">
        <v>941</v>
      </c>
      <c r="B45" s="139">
        <v>3000</v>
      </c>
      <c r="C45" s="222"/>
      <c r="D45" s="139"/>
      <c r="E45" s="139"/>
      <c r="F45" s="315">
        <f>AFCSP!F55</f>
        <v>0</v>
      </c>
      <c r="G45" s="222"/>
      <c r="H45" s="139"/>
      <c r="I45" s="222"/>
      <c r="J45" s="139"/>
      <c r="K45" s="139"/>
      <c r="L45" s="139"/>
      <c r="M45" s="140">
        <f t="shared" si="3"/>
        <v>3000</v>
      </c>
      <c r="N45" s="140">
        <f t="shared" si="4"/>
        <v>3000</v>
      </c>
      <c r="O45" s="301" t="str">
        <f t="shared" si="2"/>
        <v/>
      </c>
      <c r="P45" s="237"/>
    </row>
    <row r="46" spans="1:16" ht="26.1" customHeight="1">
      <c r="A46" s="134" t="s">
        <v>713</v>
      </c>
      <c r="B46" s="139">
        <v>2500</v>
      </c>
      <c r="C46" s="222"/>
      <c r="D46" s="139"/>
      <c r="E46" s="139"/>
      <c r="F46" s="315">
        <f>AFCSP!F56</f>
        <v>0</v>
      </c>
      <c r="G46" s="222"/>
      <c r="H46" s="139"/>
      <c r="I46" s="222"/>
      <c r="J46" s="139"/>
      <c r="K46" s="139"/>
      <c r="L46" s="139"/>
      <c r="M46" s="140">
        <f t="shared" si="3"/>
        <v>2500</v>
      </c>
      <c r="N46" s="140">
        <f t="shared" si="4"/>
        <v>2500</v>
      </c>
      <c r="O46" s="301" t="str">
        <f t="shared" si="2"/>
        <v/>
      </c>
      <c r="P46" s="237"/>
    </row>
    <row r="47" spans="1:16" ht="26.1" customHeight="1">
      <c r="A47" s="134" t="s">
        <v>942</v>
      </c>
      <c r="B47" s="139">
        <v>62882</v>
      </c>
      <c r="C47" s="222"/>
      <c r="D47" s="139">
        <v>85000</v>
      </c>
      <c r="E47" s="139"/>
      <c r="F47" s="222"/>
      <c r="G47" s="222"/>
      <c r="H47" s="139">
        <v>10906</v>
      </c>
      <c r="I47" s="222"/>
      <c r="J47" s="139"/>
      <c r="K47" s="139"/>
      <c r="L47" s="139"/>
      <c r="M47" s="140">
        <f t="shared" si="3"/>
        <v>158788</v>
      </c>
      <c r="N47" s="140">
        <f t="shared" si="4"/>
        <v>158788</v>
      </c>
      <c r="O47" s="301" t="str">
        <f t="shared" si="2"/>
        <v/>
      </c>
      <c r="P47" s="237"/>
    </row>
    <row r="48" spans="1:16" ht="26.1" customHeight="1">
      <c r="A48" s="134" t="s">
        <v>728</v>
      </c>
      <c r="B48" s="139">
        <v>1205</v>
      </c>
      <c r="C48" s="222"/>
      <c r="D48" s="139"/>
      <c r="E48" s="139"/>
      <c r="F48" s="315">
        <f>AFCSP!F58</f>
        <v>0</v>
      </c>
      <c r="G48" s="222"/>
      <c r="H48" s="139"/>
      <c r="I48" s="222"/>
      <c r="J48" s="139"/>
      <c r="K48" s="139"/>
      <c r="L48" s="139"/>
      <c r="M48" s="140">
        <f t="shared" si="3"/>
        <v>1205</v>
      </c>
      <c r="N48" s="140">
        <f t="shared" si="4"/>
        <v>1205</v>
      </c>
      <c r="O48" s="301" t="str">
        <f t="shared" si="2"/>
        <v/>
      </c>
      <c r="P48" s="237"/>
    </row>
    <row r="49" spans="1:15" ht="26.1" customHeight="1">
      <c r="A49" s="246" t="s">
        <v>985</v>
      </c>
      <c r="B49" s="222"/>
      <c r="C49" s="222"/>
      <c r="D49" s="222"/>
      <c r="E49" s="222"/>
      <c r="F49" s="222"/>
      <c r="G49" s="222"/>
      <c r="H49" s="222"/>
      <c r="I49" s="222"/>
      <c r="J49" s="222"/>
      <c r="K49" s="222"/>
      <c r="L49" s="222"/>
      <c r="M49" s="140">
        <f t="shared" si="3"/>
        <v>0</v>
      </c>
      <c r="N49" s="140">
        <f t="shared" si="4"/>
        <v>0</v>
      </c>
      <c r="O49" s="301" t="str">
        <f t="shared" si="2"/>
        <v/>
      </c>
    </row>
    <row r="50" spans="1:15" ht="26.1" customHeight="1">
      <c r="A50" s="246" t="s">
        <v>984</v>
      </c>
      <c r="B50" s="222"/>
      <c r="C50" s="222"/>
      <c r="D50" s="222"/>
      <c r="E50" s="222"/>
      <c r="F50" s="222"/>
      <c r="G50" s="222"/>
      <c r="H50" s="222"/>
      <c r="I50" s="222"/>
      <c r="J50" s="222"/>
      <c r="K50" s="222"/>
      <c r="L50" s="222"/>
      <c r="M50" s="140">
        <f t="shared" si="3"/>
        <v>0</v>
      </c>
      <c r="N50" s="140">
        <f t="shared" si="4"/>
        <v>0</v>
      </c>
      <c r="O50" s="301" t="str">
        <f t="shared" si="2"/>
        <v/>
      </c>
    </row>
    <row r="51" spans="1:15" ht="26.1" customHeight="1">
      <c r="A51" s="246" t="s">
        <v>983</v>
      </c>
      <c r="B51" s="222"/>
      <c r="C51" s="222"/>
      <c r="D51" s="222"/>
      <c r="E51" s="222"/>
      <c r="F51" s="222"/>
      <c r="G51" s="222"/>
      <c r="H51" s="222"/>
      <c r="I51" s="222"/>
      <c r="J51" s="222"/>
      <c r="K51" s="222"/>
      <c r="L51" s="222"/>
      <c r="M51" s="140">
        <f t="shared" si="3"/>
        <v>0</v>
      </c>
      <c r="N51" s="140">
        <f t="shared" si="4"/>
        <v>0</v>
      </c>
      <c r="O51" s="301" t="str">
        <f t="shared" si="2"/>
        <v/>
      </c>
    </row>
    <row r="52" spans="1:15" ht="26.1" customHeight="1">
      <c r="A52" s="246" t="s">
        <v>982</v>
      </c>
      <c r="B52" s="222"/>
      <c r="C52" s="222"/>
      <c r="D52" s="222"/>
      <c r="E52" s="222"/>
      <c r="F52" s="222"/>
      <c r="G52" s="222"/>
      <c r="H52" s="222"/>
      <c r="I52" s="222"/>
      <c r="J52" s="222"/>
      <c r="K52" s="222"/>
      <c r="L52" s="222"/>
      <c r="M52" s="140">
        <f t="shared" si="3"/>
        <v>0</v>
      </c>
      <c r="N52" s="140">
        <f t="shared" si="4"/>
        <v>0</v>
      </c>
      <c r="O52" s="301" t="str">
        <f t="shared" si="2"/>
        <v/>
      </c>
    </row>
    <row r="53" spans="1:15" ht="26.1" customHeight="1">
      <c r="A53" s="246" t="s">
        <v>981</v>
      </c>
      <c r="B53" s="222"/>
      <c r="C53" s="222"/>
      <c r="D53" s="222"/>
      <c r="E53" s="222"/>
      <c r="F53" s="222"/>
      <c r="G53" s="222"/>
      <c r="H53" s="222"/>
      <c r="I53" s="222"/>
      <c r="J53" s="222"/>
      <c r="K53" s="222"/>
      <c r="L53" s="222"/>
      <c r="M53" s="140">
        <f t="shared" si="3"/>
        <v>0</v>
      </c>
      <c r="N53" s="140">
        <f t="shared" si="4"/>
        <v>0</v>
      </c>
      <c r="O53" s="301" t="str">
        <f t="shared" si="2"/>
        <v/>
      </c>
    </row>
    <row r="54" spans="1:15" ht="26.1" customHeight="1">
      <c r="A54" s="246" t="s">
        <v>980</v>
      </c>
      <c r="B54" s="222"/>
      <c r="C54" s="222"/>
      <c r="D54" s="222"/>
      <c r="E54" s="222"/>
      <c r="F54" s="222"/>
      <c r="G54" s="222"/>
      <c r="H54" s="222"/>
      <c r="I54" s="222"/>
      <c r="J54" s="222"/>
      <c r="K54" s="222"/>
      <c r="L54" s="222"/>
      <c r="M54" s="140">
        <f t="shared" si="3"/>
        <v>0</v>
      </c>
      <c r="N54" s="140">
        <f t="shared" si="4"/>
        <v>0</v>
      </c>
      <c r="O54" s="301" t="str">
        <f t="shared" si="2"/>
        <v/>
      </c>
    </row>
    <row r="55" spans="1:15" ht="26.1" customHeight="1">
      <c r="A55" s="246" t="s">
        <v>979</v>
      </c>
      <c r="B55" s="222"/>
      <c r="C55" s="222"/>
      <c r="D55" s="222"/>
      <c r="E55" s="222"/>
      <c r="F55" s="222"/>
      <c r="G55" s="222"/>
      <c r="H55" s="222"/>
      <c r="I55" s="222"/>
      <c r="J55" s="222"/>
      <c r="K55" s="222"/>
      <c r="L55" s="222"/>
      <c r="M55" s="140">
        <f t="shared" si="3"/>
        <v>0</v>
      </c>
      <c r="N55" s="140">
        <f t="shared" si="4"/>
        <v>0</v>
      </c>
      <c r="O55" s="301" t="str">
        <f t="shared" si="2"/>
        <v/>
      </c>
    </row>
    <row r="56" spans="1:15" ht="26.1" customHeight="1">
      <c r="A56" s="246" t="s">
        <v>978</v>
      </c>
      <c r="B56" s="222"/>
      <c r="C56" s="222"/>
      <c r="D56" s="222"/>
      <c r="E56" s="222"/>
      <c r="F56" s="222"/>
      <c r="G56" s="222"/>
      <c r="H56" s="222"/>
      <c r="I56" s="222"/>
      <c r="J56" s="222"/>
      <c r="K56" s="222"/>
      <c r="L56" s="222"/>
      <c r="M56" s="140">
        <f t="shared" si="3"/>
        <v>0</v>
      </c>
      <c r="N56" s="140">
        <f t="shared" si="4"/>
        <v>0</v>
      </c>
      <c r="O56" s="301" t="str">
        <f t="shared" si="2"/>
        <v/>
      </c>
    </row>
    <row r="57" spans="1:15" ht="26.1" customHeight="1">
      <c r="A57" s="246" t="s">
        <v>977</v>
      </c>
      <c r="B57" s="222"/>
      <c r="C57" s="222"/>
      <c r="D57" s="222"/>
      <c r="E57" s="222"/>
      <c r="F57" s="222"/>
      <c r="G57" s="222"/>
      <c r="H57" s="222"/>
      <c r="I57" s="222"/>
      <c r="J57" s="222"/>
      <c r="K57" s="222"/>
      <c r="L57" s="222"/>
      <c r="M57" s="140">
        <f t="shared" si="3"/>
        <v>0</v>
      </c>
      <c r="N57" s="140">
        <f t="shared" si="4"/>
        <v>0</v>
      </c>
      <c r="O57" s="301" t="str">
        <f t="shared" si="2"/>
        <v/>
      </c>
    </row>
    <row r="58" spans="1:15" ht="26.1" customHeight="1">
      <c r="A58" s="246" t="s">
        <v>976</v>
      </c>
      <c r="B58" s="222"/>
      <c r="C58" s="222"/>
      <c r="D58" s="222"/>
      <c r="E58" s="222"/>
      <c r="F58" s="222"/>
      <c r="G58" s="222"/>
      <c r="H58" s="222"/>
      <c r="I58" s="222"/>
      <c r="J58" s="222"/>
      <c r="K58" s="222"/>
      <c r="L58" s="222"/>
      <c r="M58" s="140">
        <f t="shared" si="3"/>
        <v>0</v>
      </c>
      <c r="N58" s="140">
        <f t="shared" si="4"/>
        <v>0</v>
      </c>
      <c r="O58" s="301" t="str">
        <f t="shared" si="2"/>
        <v/>
      </c>
    </row>
    <row r="59" spans="1:15" ht="26.1" customHeight="1">
      <c r="A59" s="246" t="s">
        <v>975</v>
      </c>
      <c r="B59" s="222"/>
      <c r="C59" s="222"/>
      <c r="D59" s="222"/>
      <c r="E59" s="222"/>
      <c r="F59" s="222"/>
      <c r="G59" s="222"/>
      <c r="H59" s="222"/>
      <c r="I59" s="222"/>
      <c r="J59" s="222"/>
      <c r="K59" s="222"/>
      <c r="L59" s="222"/>
      <c r="M59" s="140">
        <f t="shared" si="3"/>
        <v>0</v>
      </c>
      <c r="N59" s="140">
        <f t="shared" si="4"/>
        <v>0</v>
      </c>
      <c r="O59" s="301" t="str">
        <f t="shared" si="2"/>
        <v/>
      </c>
    </row>
    <row r="60" spans="1:15" ht="26.1" customHeight="1">
      <c r="A60" s="247" t="s">
        <v>973</v>
      </c>
      <c r="B60" s="222"/>
      <c r="C60" s="222"/>
      <c r="D60" s="222"/>
      <c r="E60" s="222"/>
      <c r="F60" s="222"/>
      <c r="G60" s="222"/>
      <c r="H60" s="222"/>
      <c r="I60" s="222"/>
      <c r="J60" s="222"/>
      <c r="K60" s="222"/>
      <c r="L60" s="222"/>
      <c r="M60" s="140">
        <f t="shared" si="3"/>
        <v>0</v>
      </c>
      <c r="N60" s="140">
        <f t="shared" si="4"/>
        <v>0</v>
      </c>
      <c r="O60" s="301" t="str">
        <f t="shared" si="2"/>
        <v/>
      </c>
    </row>
    <row r="61" spans="1:15" ht="26.1" customHeight="1">
      <c r="A61" s="247" t="s">
        <v>878</v>
      </c>
      <c r="B61" s="222"/>
      <c r="C61" s="222"/>
      <c r="D61" s="222"/>
      <c r="E61" s="222"/>
      <c r="F61" s="222"/>
      <c r="G61" s="222"/>
      <c r="H61" s="222"/>
      <c r="I61" s="222"/>
      <c r="J61" s="222"/>
      <c r="K61" s="222"/>
      <c r="L61" s="222"/>
      <c r="M61" s="140">
        <f t="shared" si="3"/>
        <v>0</v>
      </c>
      <c r="N61" s="140">
        <f t="shared" si="4"/>
        <v>0</v>
      </c>
      <c r="O61" s="301" t="str">
        <f t="shared" si="2"/>
        <v/>
      </c>
    </row>
    <row r="62" spans="1:15" ht="26.1" customHeight="1">
      <c r="A62" s="134" t="s">
        <v>893</v>
      </c>
      <c r="B62" s="141">
        <f>+SUM(B7:B61)</f>
        <v>202661</v>
      </c>
      <c r="C62" s="141">
        <f t="shared" ref="C62:L62" si="5">+SUM(C7:C61)</f>
        <v>0</v>
      </c>
      <c r="D62" s="141">
        <f t="shared" si="5"/>
        <v>85000</v>
      </c>
      <c r="E62" s="141">
        <f t="shared" si="5"/>
        <v>0</v>
      </c>
      <c r="F62" s="141">
        <f t="shared" si="5"/>
        <v>0</v>
      </c>
      <c r="G62" s="141">
        <f t="shared" si="5"/>
        <v>0</v>
      </c>
      <c r="H62" s="141">
        <f t="shared" si="5"/>
        <v>70797</v>
      </c>
      <c r="I62" s="141">
        <f t="shared" si="5"/>
        <v>0</v>
      </c>
      <c r="J62" s="141">
        <f t="shared" si="5"/>
        <v>0</v>
      </c>
      <c r="K62" s="141">
        <f t="shared" si="5"/>
        <v>0</v>
      </c>
      <c r="L62" s="141">
        <f t="shared" si="5"/>
        <v>0</v>
      </c>
      <c r="M62" s="140">
        <f t="shared" si="3"/>
        <v>358458</v>
      </c>
      <c r="N62" s="140">
        <f t="shared" si="4"/>
        <v>358458</v>
      </c>
    </row>
    <row r="63" spans="1:15">
      <c r="A63" s="76"/>
      <c r="B63" s="76"/>
      <c r="C63" s="76"/>
      <c r="D63" s="76"/>
      <c r="E63" s="76"/>
      <c r="F63" s="76"/>
      <c r="G63" s="76"/>
      <c r="H63" s="76"/>
      <c r="I63" s="76"/>
      <c r="J63" s="76"/>
      <c r="L63" s="135"/>
    </row>
    <row r="64" spans="1:15">
      <c r="A64" s="76"/>
      <c r="B64" s="76"/>
      <c r="C64" s="76"/>
      <c r="D64" s="76"/>
      <c r="E64" s="76"/>
      <c r="F64" s="76"/>
      <c r="G64" s="76"/>
      <c r="H64" s="76"/>
      <c r="I64" s="76"/>
      <c r="J64" s="76"/>
    </row>
    <row r="65" spans="1:10">
      <c r="A65" s="76"/>
      <c r="B65" s="76"/>
      <c r="C65" s="76"/>
      <c r="D65" s="76"/>
      <c r="E65" s="76"/>
      <c r="F65" s="76"/>
      <c r="G65" s="76"/>
      <c r="H65" s="76"/>
      <c r="I65" s="76"/>
      <c r="J65" s="76"/>
    </row>
    <row r="66" spans="1:10">
      <c r="A66" s="76"/>
      <c r="B66" s="76"/>
      <c r="C66" s="76"/>
      <c r="D66" s="76"/>
      <c r="E66" s="76"/>
      <c r="F66" s="76"/>
      <c r="G66" s="76"/>
      <c r="H66" s="76"/>
      <c r="I66" s="76"/>
      <c r="J66" s="76"/>
    </row>
    <row r="67" spans="1:10">
      <c r="A67" s="76"/>
      <c r="B67" s="76"/>
      <c r="C67" s="76"/>
      <c r="D67" s="76"/>
      <c r="E67" s="76"/>
      <c r="F67" s="76"/>
      <c r="G67" s="76"/>
      <c r="H67" s="76"/>
      <c r="I67" s="76"/>
      <c r="J67" s="76"/>
    </row>
    <row r="68" spans="1:10">
      <c r="A68" s="76"/>
      <c r="B68" s="76"/>
      <c r="C68" s="76"/>
      <c r="D68" s="76"/>
      <c r="E68" s="76"/>
      <c r="F68" s="76"/>
      <c r="G68" s="76"/>
      <c r="H68" s="76"/>
      <c r="I68" s="76"/>
      <c r="J68" s="76"/>
    </row>
    <row r="69" spans="1:10">
      <c r="A69" s="76"/>
      <c r="B69" s="76"/>
      <c r="C69" s="76"/>
      <c r="D69" s="76"/>
      <c r="E69" s="76"/>
      <c r="F69" s="76"/>
      <c r="G69" s="76"/>
      <c r="H69" s="76"/>
      <c r="I69" s="76"/>
      <c r="J69" s="76"/>
    </row>
    <row r="70" spans="1:10">
      <c r="A70" s="76"/>
      <c r="B70" s="76"/>
      <c r="C70" s="76"/>
      <c r="D70" s="76"/>
      <c r="E70" s="76"/>
      <c r="F70" s="76"/>
      <c r="G70" s="76"/>
      <c r="H70" s="76"/>
      <c r="I70" s="76"/>
      <c r="J70" s="76"/>
    </row>
    <row r="71" spans="1:10">
      <c r="A71" s="76"/>
      <c r="B71" s="76"/>
      <c r="C71" s="76"/>
      <c r="D71" s="76"/>
      <c r="E71" s="76"/>
      <c r="F71" s="76"/>
      <c r="G71" s="76"/>
      <c r="H71" s="76"/>
      <c r="I71" s="76"/>
      <c r="J71" s="76"/>
    </row>
    <row r="72" spans="1:10">
      <c r="A72" s="76"/>
      <c r="B72" s="76"/>
      <c r="C72" s="76"/>
      <c r="D72" s="76"/>
      <c r="E72" s="76"/>
      <c r="F72" s="76"/>
      <c r="G72" s="76"/>
      <c r="H72" s="76"/>
      <c r="I72" s="76"/>
      <c r="J72" s="76"/>
    </row>
    <row r="73" spans="1:10">
      <c r="A73" s="76"/>
      <c r="B73" s="76"/>
      <c r="C73" s="76"/>
      <c r="D73" s="76"/>
      <c r="E73" s="76"/>
      <c r="F73" s="76"/>
      <c r="G73" s="76"/>
      <c r="H73" s="76"/>
      <c r="I73" s="76"/>
      <c r="J73" s="76"/>
    </row>
    <row r="74" spans="1:10">
      <c r="A74" s="76"/>
      <c r="B74" s="76"/>
      <c r="C74" s="76"/>
      <c r="D74" s="76"/>
      <c r="E74" s="76"/>
      <c r="F74" s="76"/>
      <c r="G74" s="76"/>
      <c r="H74" s="76"/>
      <c r="I74" s="76"/>
      <c r="J74" s="76"/>
    </row>
    <row r="75" spans="1:10">
      <c r="A75" s="76"/>
      <c r="B75" s="76"/>
      <c r="C75" s="76"/>
      <c r="D75" s="76"/>
      <c r="E75" s="76"/>
      <c r="F75" s="76"/>
      <c r="G75" s="76"/>
      <c r="H75" s="76"/>
      <c r="I75" s="76"/>
      <c r="J75" s="76"/>
    </row>
    <row r="76" spans="1:10">
      <c r="A76" s="76"/>
      <c r="B76" s="76"/>
      <c r="C76" s="76"/>
      <c r="D76" s="76"/>
      <c r="E76" s="76"/>
      <c r="F76" s="76"/>
      <c r="G76" s="76"/>
      <c r="H76" s="76"/>
      <c r="I76" s="76"/>
      <c r="J76" s="76"/>
    </row>
    <row r="77" spans="1:10">
      <c r="A77" s="76"/>
      <c r="B77" s="76"/>
      <c r="C77" s="76"/>
      <c r="D77" s="76"/>
      <c r="E77" s="76"/>
      <c r="F77" s="76"/>
      <c r="G77" s="76"/>
      <c r="H77" s="76"/>
      <c r="I77" s="76"/>
      <c r="J77" s="76"/>
    </row>
    <row r="78" spans="1:10">
      <c r="A78" s="76"/>
      <c r="B78" s="76"/>
      <c r="C78" s="76"/>
      <c r="D78" s="76"/>
      <c r="E78" s="76"/>
      <c r="F78" s="76"/>
      <c r="G78" s="76"/>
      <c r="H78" s="76"/>
      <c r="I78" s="76"/>
      <c r="J78" s="76"/>
    </row>
    <row r="79" spans="1:10">
      <c r="A79" s="76"/>
      <c r="B79" s="76"/>
      <c r="C79" s="76"/>
      <c r="D79" s="76"/>
      <c r="E79" s="76"/>
      <c r="F79" s="76"/>
      <c r="G79" s="76"/>
      <c r="H79" s="76"/>
      <c r="I79" s="76"/>
      <c r="J79" s="76"/>
    </row>
    <row r="80" spans="1:10">
      <c r="A80" s="76"/>
      <c r="B80" s="76"/>
      <c r="C80" s="76"/>
      <c r="D80" s="76"/>
      <c r="E80" s="76"/>
      <c r="F80" s="76"/>
      <c r="G80" s="76"/>
      <c r="H80" s="76"/>
      <c r="I80" s="76"/>
      <c r="J80" s="76"/>
    </row>
    <row r="81" spans="1:10">
      <c r="A81" s="76"/>
      <c r="B81" s="76"/>
      <c r="C81" s="76"/>
      <c r="D81" s="76"/>
      <c r="E81" s="76"/>
      <c r="F81" s="76"/>
      <c r="G81" s="76"/>
      <c r="H81" s="76"/>
      <c r="I81" s="76"/>
      <c r="J81" s="76"/>
    </row>
    <row r="82" spans="1:10">
      <c r="A82" s="76"/>
      <c r="B82" s="76"/>
      <c r="C82" s="76"/>
      <c r="D82" s="76"/>
      <c r="E82" s="76"/>
      <c r="F82" s="76"/>
      <c r="G82" s="76"/>
      <c r="H82" s="76"/>
      <c r="I82" s="76"/>
      <c r="J82" s="76"/>
    </row>
    <row r="83" spans="1:10">
      <c r="A83" s="76"/>
      <c r="B83" s="76"/>
      <c r="C83" s="76"/>
      <c r="D83" s="76"/>
      <c r="E83" s="76"/>
      <c r="F83" s="76"/>
      <c r="G83" s="76"/>
      <c r="H83" s="76"/>
      <c r="I83" s="76"/>
      <c r="J83" s="76"/>
    </row>
    <row r="84" spans="1:10">
      <c r="A84" s="76"/>
      <c r="B84" s="76"/>
      <c r="C84" s="76"/>
      <c r="D84" s="76"/>
      <c r="E84" s="76"/>
      <c r="F84" s="76"/>
      <c r="G84" s="76"/>
      <c r="H84" s="76"/>
      <c r="I84" s="76"/>
      <c r="J84" s="76"/>
    </row>
    <row r="85" spans="1:10">
      <c r="A85" s="76"/>
      <c r="B85" s="76"/>
      <c r="C85" s="76"/>
      <c r="D85" s="76"/>
      <c r="E85" s="76"/>
      <c r="F85" s="76"/>
      <c r="G85" s="76"/>
      <c r="H85" s="76"/>
      <c r="I85" s="76"/>
      <c r="J85" s="76"/>
    </row>
    <row r="86" spans="1:10">
      <c r="A86" s="76"/>
      <c r="B86" s="76"/>
      <c r="C86" s="76"/>
      <c r="D86" s="76"/>
      <c r="E86" s="76"/>
      <c r="F86" s="76"/>
      <c r="G86" s="76"/>
      <c r="H86" s="76"/>
      <c r="I86" s="76"/>
      <c r="J86" s="76"/>
    </row>
    <row r="87" spans="1:10">
      <c r="A87" s="76"/>
      <c r="B87" s="76"/>
      <c r="C87" s="76"/>
      <c r="D87" s="76"/>
      <c r="E87" s="76"/>
      <c r="F87" s="76"/>
      <c r="G87" s="76"/>
      <c r="H87" s="76"/>
      <c r="I87" s="76"/>
      <c r="J87" s="76"/>
    </row>
    <row r="88" spans="1:10">
      <c r="A88" s="76"/>
      <c r="B88" s="76"/>
      <c r="C88" s="76"/>
      <c r="D88" s="76"/>
      <c r="E88" s="76"/>
      <c r="F88" s="76"/>
      <c r="G88" s="76"/>
      <c r="H88" s="76"/>
      <c r="I88" s="76"/>
      <c r="J88" s="76"/>
    </row>
    <row r="89" spans="1:10">
      <c r="A89" s="76"/>
      <c r="B89" s="76"/>
      <c r="C89" s="76"/>
      <c r="D89" s="76"/>
      <c r="E89" s="76"/>
      <c r="F89" s="76"/>
      <c r="G89" s="76"/>
      <c r="H89" s="76"/>
      <c r="I89" s="76"/>
      <c r="J89" s="76"/>
    </row>
    <row r="90" spans="1:10">
      <c r="A90" s="76"/>
      <c r="B90" s="76"/>
      <c r="C90" s="76"/>
      <c r="D90" s="76"/>
      <c r="E90" s="76"/>
      <c r="F90" s="76"/>
      <c r="G90" s="76"/>
      <c r="H90" s="76"/>
      <c r="I90" s="76"/>
      <c r="J90" s="76"/>
    </row>
    <row r="91" spans="1:10">
      <c r="A91" s="76"/>
      <c r="B91" s="76"/>
      <c r="C91" s="76"/>
      <c r="D91" s="76"/>
      <c r="E91" s="76"/>
      <c r="F91" s="76"/>
      <c r="G91" s="76"/>
      <c r="H91" s="76"/>
      <c r="I91" s="76"/>
      <c r="J91" s="76"/>
    </row>
    <row r="92" spans="1:10">
      <c r="A92" s="76"/>
      <c r="B92" s="76"/>
      <c r="C92" s="76"/>
      <c r="D92" s="76"/>
      <c r="E92" s="76"/>
      <c r="F92" s="76"/>
      <c r="G92" s="76"/>
      <c r="H92" s="76"/>
      <c r="I92" s="76"/>
      <c r="J92" s="76"/>
    </row>
    <row r="93" spans="1:10">
      <c r="A93" s="76"/>
      <c r="B93" s="76"/>
      <c r="C93" s="76"/>
      <c r="D93" s="76"/>
      <c r="E93" s="76"/>
      <c r="F93" s="76"/>
      <c r="G93" s="76"/>
      <c r="H93" s="76"/>
      <c r="I93" s="76"/>
      <c r="J93" s="76"/>
    </row>
    <row r="94" spans="1:10">
      <c r="A94" s="76"/>
      <c r="B94" s="76"/>
      <c r="C94" s="76"/>
      <c r="D94" s="76"/>
      <c r="E94" s="76"/>
      <c r="F94" s="76"/>
      <c r="G94" s="76"/>
      <c r="H94" s="76"/>
      <c r="I94" s="76"/>
      <c r="J94" s="76"/>
    </row>
    <row r="95" spans="1:10">
      <c r="A95" s="76"/>
      <c r="B95" s="76"/>
      <c r="C95" s="76"/>
      <c r="D95" s="76"/>
      <c r="E95" s="76"/>
      <c r="F95" s="76"/>
      <c r="G95" s="76"/>
      <c r="H95" s="76"/>
      <c r="I95" s="76"/>
      <c r="J95" s="76"/>
    </row>
    <row r="96" spans="1:10">
      <c r="A96" s="76"/>
      <c r="B96" s="76"/>
      <c r="C96" s="76"/>
      <c r="D96" s="76"/>
      <c r="E96" s="76"/>
      <c r="F96" s="76"/>
      <c r="G96" s="76"/>
      <c r="H96" s="76"/>
      <c r="I96" s="76"/>
      <c r="J96" s="76"/>
    </row>
    <row r="97" spans="1:10">
      <c r="A97" s="76"/>
      <c r="B97" s="76"/>
      <c r="C97" s="76"/>
      <c r="D97" s="76"/>
      <c r="E97" s="76"/>
      <c r="F97" s="76"/>
      <c r="G97" s="76"/>
      <c r="H97" s="76"/>
      <c r="I97" s="76"/>
      <c r="J97" s="76"/>
    </row>
    <row r="98" spans="1:10">
      <c r="A98" s="76"/>
      <c r="B98" s="76"/>
      <c r="C98" s="76"/>
      <c r="D98" s="76"/>
      <c r="E98" s="76"/>
      <c r="F98" s="76"/>
      <c r="G98" s="76"/>
      <c r="H98" s="76"/>
      <c r="I98" s="76"/>
      <c r="J98" s="76"/>
    </row>
    <row r="99" spans="1:10">
      <c r="A99" s="76"/>
      <c r="B99" s="76"/>
      <c r="C99" s="76"/>
      <c r="D99" s="76"/>
      <c r="E99" s="76"/>
      <c r="F99" s="76"/>
      <c r="G99" s="76"/>
      <c r="H99" s="76"/>
      <c r="I99" s="76"/>
      <c r="J99" s="76"/>
    </row>
    <row r="100" spans="1:10">
      <c r="A100" s="76"/>
      <c r="B100" s="76"/>
      <c r="C100" s="76"/>
      <c r="D100" s="76"/>
      <c r="E100" s="76"/>
      <c r="F100" s="76"/>
      <c r="G100" s="76"/>
      <c r="H100" s="76"/>
      <c r="I100" s="76"/>
      <c r="J100" s="76"/>
    </row>
    <row r="101" spans="1:10">
      <c r="A101" s="76"/>
      <c r="B101" s="76"/>
      <c r="C101" s="76"/>
      <c r="D101" s="76"/>
      <c r="E101" s="76"/>
      <c r="F101" s="76"/>
      <c r="G101" s="76"/>
      <c r="H101" s="76"/>
      <c r="I101" s="76"/>
      <c r="J101" s="76"/>
    </row>
    <row r="102" spans="1:10">
      <c r="A102" s="76"/>
      <c r="B102" s="76"/>
      <c r="C102" s="76"/>
      <c r="D102" s="76"/>
      <c r="E102" s="76"/>
      <c r="F102" s="76"/>
      <c r="G102" s="76"/>
      <c r="H102" s="76"/>
      <c r="I102" s="76"/>
      <c r="J102" s="76"/>
    </row>
    <row r="103" spans="1:10">
      <c r="A103" s="76"/>
      <c r="B103" s="76"/>
      <c r="C103" s="76"/>
      <c r="D103" s="76"/>
      <c r="E103" s="76"/>
      <c r="F103" s="76"/>
      <c r="G103" s="76"/>
      <c r="H103" s="76"/>
      <c r="I103" s="76"/>
      <c r="J103" s="76"/>
    </row>
    <row r="104" spans="1:10">
      <c r="A104" s="76"/>
      <c r="B104" s="76"/>
      <c r="C104" s="76"/>
      <c r="D104" s="76"/>
      <c r="E104" s="76"/>
      <c r="F104" s="76"/>
      <c r="G104" s="76"/>
      <c r="H104" s="76"/>
      <c r="I104" s="76"/>
      <c r="J104" s="76"/>
    </row>
    <row r="105" spans="1:10">
      <c r="A105" s="76"/>
      <c r="B105" s="76"/>
      <c r="C105" s="76"/>
      <c r="D105" s="76"/>
      <c r="E105" s="76"/>
      <c r="F105" s="76"/>
      <c r="G105" s="76"/>
      <c r="H105" s="76"/>
      <c r="I105" s="76"/>
      <c r="J105" s="76"/>
    </row>
    <row r="106" spans="1:10">
      <c r="A106" s="76"/>
      <c r="B106" s="76"/>
      <c r="C106" s="76"/>
      <c r="D106" s="76"/>
      <c r="E106" s="76"/>
      <c r="F106" s="76"/>
      <c r="G106" s="76"/>
      <c r="H106" s="76"/>
      <c r="I106" s="76"/>
      <c r="J106" s="76"/>
    </row>
    <row r="107" spans="1:10">
      <c r="A107" s="76"/>
      <c r="B107" s="76"/>
      <c r="C107" s="76"/>
      <c r="D107" s="76"/>
      <c r="E107" s="76"/>
      <c r="F107" s="76"/>
      <c r="G107" s="76"/>
      <c r="H107" s="76"/>
      <c r="I107" s="76"/>
      <c r="J107" s="76"/>
    </row>
    <row r="108" spans="1:10">
      <c r="A108" s="76"/>
      <c r="B108" s="76"/>
      <c r="C108" s="76"/>
      <c r="D108" s="76"/>
      <c r="E108" s="76"/>
      <c r="F108" s="76"/>
      <c r="G108" s="76"/>
      <c r="H108" s="76"/>
      <c r="I108" s="76"/>
      <c r="J108" s="76"/>
    </row>
    <row r="109" spans="1:10">
      <c r="A109" s="76"/>
      <c r="B109" s="76"/>
      <c r="C109" s="76"/>
      <c r="D109" s="76"/>
      <c r="E109" s="76"/>
      <c r="F109" s="76"/>
      <c r="G109" s="76"/>
      <c r="H109" s="76"/>
      <c r="I109" s="76"/>
      <c r="J109" s="76"/>
    </row>
    <row r="110" spans="1:10">
      <c r="A110" s="76"/>
      <c r="B110" s="76"/>
      <c r="C110" s="76"/>
      <c r="D110" s="76"/>
      <c r="E110" s="76"/>
      <c r="F110" s="76"/>
      <c r="G110" s="76"/>
      <c r="H110" s="76"/>
      <c r="I110" s="76"/>
      <c r="J110" s="76"/>
    </row>
    <row r="111" spans="1:10">
      <c r="A111" s="76"/>
      <c r="B111" s="76"/>
      <c r="C111" s="76"/>
      <c r="D111" s="76"/>
      <c r="E111" s="76"/>
      <c r="F111" s="76"/>
      <c r="G111" s="76"/>
      <c r="H111" s="76"/>
      <c r="I111" s="76"/>
      <c r="J111" s="76"/>
    </row>
    <row r="112" spans="1:10">
      <c r="A112" s="76"/>
      <c r="B112" s="76"/>
      <c r="C112" s="76"/>
      <c r="D112" s="76"/>
      <c r="E112" s="76"/>
      <c r="F112" s="76"/>
      <c r="G112" s="76"/>
      <c r="H112" s="76"/>
      <c r="I112" s="76"/>
      <c r="J112" s="76"/>
    </row>
    <row r="113" spans="1:10">
      <c r="A113" s="76"/>
      <c r="B113" s="76"/>
      <c r="C113" s="76"/>
      <c r="D113" s="76"/>
      <c r="E113" s="76"/>
      <c r="F113" s="76"/>
      <c r="G113" s="76"/>
      <c r="H113" s="76"/>
      <c r="I113" s="76"/>
      <c r="J113" s="76"/>
    </row>
    <row r="114" spans="1:10">
      <c r="A114" s="76"/>
      <c r="B114" s="76"/>
      <c r="C114" s="76"/>
      <c r="D114" s="76"/>
      <c r="E114" s="76"/>
      <c r="F114" s="76"/>
      <c r="G114" s="76"/>
      <c r="H114" s="76"/>
      <c r="I114" s="76"/>
      <c r="J114" s="76"/>
    </row>
    <row r="115" spans="1:10">
      <c r="A115" s="76"/>
      <c r="B115" s="76"/>
      <c r="C115" s="76"/>
      <c r="D115" s="76"/>
      <c r="E115" s="76"/>
      <c r="F115" s="76"/>
      <c r="G115" s="76"/>
      <c r="H115" s="76"/>
      <c r="I115" s="76"/>
      <c r="J115" s="76"/>
    </row>
    <row r="116" spans="1:10">
      <c r="A116" s="76"/>
      <c r="B116" s="76"/>
      <c r="C116" s="76"/>
      <c r="D116" s="76"/>
      <c r="E116" s="76"/>
      <c r="F116" s="76"/>
      <c r="G116" s="76"/>
      <c r="H116" s="76"/>
      <c r="I116" s="76"/>
      <c r="J116" s="76"/>
    </row>
    <row r="117" spans="1:10">
      <c r="A117" s="76"/>
      <c r="B117" s="76"/>
      <c r="C117" s="76"/>
      <c r="D117" s="76"/>
      <c r="E117" s="76"/>
      <c r="F117" s="76"/>
      <c r="G117" s="76"/>
      <c r="H117" s="76"/>
      <c r="I117" s="76"/>
      <c r="J117" s="76"/>
    </row>
    <row r="118" spans="1:10">
      <c r="A118" s="76"/>
      <c r="B118" s="76"/>
      <c r="C118" s="76"/>
      <c r="D118" s="76"/>
      <c r="E118" s="76"/>
      <c r="F118" s="76"/>
      <c r="G118" s="76"/>
      <c r="H118" s="76"/>
      <c r="I118" s="76"/>
      <c r="J118" s="76"/>
    </row>
    <row r="119" spans="1:10">
      <c r="A119" s="76"/>
      <c r="B119" s="76"/>
      <c r="C119" s="76"/>
      <c r="D119" s="76"/>
      <c r="E119" s="76"/>
      <c r="F119" s="76"/>
      <c r="G119" s="76"/>
      <c r="H119" s="76"/>
      <c r="I119" s="76"/>
      <c r="J119" s="76"/>
    </row>
    <row r="120" spans="1:10">
      <c r="A120" s="76"/>
      <c r="B120" s="76"/>
      <c r="C120" s="76"/>
      <c r="D120" s="76"/>
      <c r="E120" s="76"/>
      <c r="F120" s="76"/>
      <c r="G120" s="76"/>
      <c r="H120" s="76"/>
      <c r="I120" s="76"/>
      <c r="J120" s="76"/>
    </row>
    <row r="121" spans="1:10">
      <c r="A121" s="76"/>
      <c r="B121" s="76"/>
      <c r="C121" s="76"/>
      <c r="D121" s="76"/>
      <c r="E121" s="76"/>
      <c r="F121" s="76"/>
      <c r="G121" s="76"/>
      <c r="H121" s="76"/>
      <c r="I121" s="76"/>
      <c r="J121" s="76"/>
    </row>
    <row r="122" spans="1:10">
      <c r="A122" s="76"/>
      <c r="B122" s="76"/>
      <c r="C122" s="76"/>
      <c r="D122" s="76"/>
      <c r="E122" s="76"/>
      <c r="F122" s="76"/>
      <c r="G122" s="76"/>
      <c r="H122" s="76"/>
      <c r="I122" s="76"/>
      <c r="J122" s="76"/>
    </row>
    <row r="123" spans="1:10">
      <c r="A123" s="76"/>
      <c r="B123" s="76"/>
      <c r="C123" s="76"/>
      <c r="D123" s="76"/>
      <c r="E123" s="76"/>
      <c r="F123" s="76"/>
      <c r="G123" s="76"/>
      <c r="H123" s="76"/>
      <c r="I123" s="76"/>
      <c r="J123" s="76"/>
    </row>
    <row r="124" spans="1:10">
      <c r="A124" s="76"/>
      <c r="B124" s="76"/>
      <c r="C124" s="76"/>
      <c r="D124" s="76"/>
      <c r="E124" s="76"/>
      <c r="F124" s="76"/>
      <c r="G124" s="76"/>
      <c r="H124" s="76"/>
      <c r="I124" s="76"/>
      <c r="J124" s="76"/>
    </row>
    <row r="125" spans="1:10">
      <c r="A125" s="76"/>
      <c r="B125" s="76"/>
      <c r="C125" s="76"/>
      <c r="D125" s="76"/>
      <c r="E125" s="76"/>
      <c r="F125" s="76"/>
      <c r="G125" s="76"/>
      <c r="H125" s="76"/>
      <c r="I125" s="76"/>
      <c r="J125" s="76"/>
    </row>
    <row r="126" spans="1:10">
      <c r="A126" s="76"/>
      <c r="B126" s="76"/>
      <c r="C126" s="76"/>
      <c r="D126" s="76"/>
      <c r="E126" s="76"/>
      <c r="F126" s="76"/>
      <c r="G126" s="76"/>
      <c r="H126" s="76"/>
      <c r="I126" s="76"/>
      <c r="J126" s="76"/>
    </row>
    <row r="127" spans="1:10">
      <c r="A127" s="76"/>
      <c r="B127" s="76"/>
      <c r="C127" s="76"/>
      <c r="D127" s="76"/>
      <c r="E127" s="76"/>
      <c r="F127" s="76"/>
      <c r="G127" s="76"/>
      <c r="H127" s="76"/>
      <c r="I127" s="76"/>
      <c r="J127" s="76"/>
    </row>
    <row r="128" spans="1:10">
      <c r="A128" s="76"/>
      <c r="B128" s="76"/>
      <c r="C128" s="76"/>
      <c r="D128" s="76"/>
      <c r="E128" s="76"/>
      <c r="F128" s="76"/>
      <c r="G128" s="76"/>
      <c r="H128" s="76"/>
      <c r="I128" s="76"/>
      <c r="J128" s="76"/>
    </row>
    <row r="129" spans="1:10">
      <c r="A129" s="76"/>
      <c r="B129" s="76"/>
      <c r="C129" s="76"/>
      <c r="D129" s="76"/>
      <c r="E129" s="76"/>
      <c r="F129" s="76"/>
      <c r="G129" s="76"/>
      <c r="H129" s="76"/>
      <c r="I129" s="76"/>
      <c r="J129" s="76"/>
    </row>
    <row r="130" spans="1:10">
      <c r="A130" s="76"/>
      <c r="B130" s="76"/>
      <c r="C130" s="76"/>
      <c r="D130" s="76"/>
      <c r="E130" s="76"/>
      <c r="F130" s="76"/>
      <c r="G130" s="76"/>
      <c r="H130" s="76"/>
      <c r="I130" s="76"/>
      <c r="J130" s="76"/>
    </row>
    <row r="131" spans="1:10">
      <c r="A131" s="76"/>
      <c r="B131" s="76"/>
      <c r="C131" s="76"/>
      <c r="D131" s="76"/>
      <c r="E131" s="76"/>
      <c r="F131" s="76"/>
      <c r="G131" s="76"/>
      <c r="H131" s="76"/>
      <c r="I131" s="76"/>
      <c r="J131" s="76"/>
    </row>
    <row r="132" spans="1:10">
      <c r="A132" s="76"/>
      <c r="B132" s="76"/>
      <c r="C132" s="76"/>
      <c r="D132" s="76"/>
      <c r="E132" s="76"/>
      <c r="F132" s="76"/>
      <c r="G132" s="76"/>
      <c r="H132" s="76"/>
      <c r="I132" s="76"/>
      <c r="J132" s="76"/>
    </row>
    <row r="133" spans="1:10">
      <c r="A133" s="76"/>
      <c r="B133" s="76"/>
      <c r="C133" s="76"/>
      <c r="D133" s="76"/>
      <c r="E133" s="76"/>
      <c r="F133" s="76"/>
      <c r="G133" s="76"/>
      <c r="H133" s="76"/>
      <c r="I133" s="76"/>
      <c r="J133" s="76"/>
    </row>
    <row r="134" spans="1:10">
      <c r="A134" s="76"/>
      <c r="B134" s="76"/>
      <c r="C134" s="76"/>
      <c r="D134" s="76"/>
      <c r="E134" s="76"/>
      <c r="F134" s="76"/>
      <c r="G134" s="76"/>
      <c r="H134" s="76"/>
      <c r="I134" s="76"/>
      <c r="J134" s="76"/>
    </row>
    <row r="135" spans="1:10">
      <c r="A135" s="76"/>
      <c r="B135" s="76"/>
      <c r="C135" s="76"/>
      <c r="D135" s="76"/>
      <c r="E135" s="76"/>
      <c r="F135" s="76"/>
      <c r="G135" s="76"/>
      <c r="H135" s="76"/>
      <c r="I135" s="76"/>
      <c r="J135" s="76"/>
    </row>
    <row r="136" spans="1:10">
      <c r="A136" s="76"/>
      <c r="B136" s="76"/>
      <c r="C136" s="76"/>
      <c r="D136" s="76"/>
      <c r="E136" s="76"/>
      <c r="F136" s="76"/>
      <c r="G136" s="76"/>
      <c r="H136" s="76"/>
      <c r="I136" s="76"/>
      <c r="J136" s="76"/>
    </row>
    <row r="137" spans="1:10">
      <c r="A137" s="76"/>
      <c r="B137" s="76"/>
      <c r="C137" s="76"/>
      <c r="D137" s="76"/>
      <c r="E137" s="76"/>
      <c r="F137" s="76"/>
      <c r="G137" s="76"/>
      <c r="H137" s="76"/>
      <c r="I137" s="76"/>
      <c r="J137" s="76"/>
    </row>
    <row r="138" spans="1:10">
      <c r="A138" s="76"/>
      <c r="B138" s="76"/>
      <c r="C138" s="76"/>
      <c r="D138" s="76"/>
      <c r="E138" s="76"/>
      <c r="F138" s="76"/>
      <c r="G138" s="76"/>
      <c r="H138" s="76"/>
      <c r="I138" s="76"/>
      <c r="J138" s="76"/>
    </row>
    <row r="139" spans="1:10">
      <c r="A139" s="76"/>
      <c r="B139" s="76"/>
      <c r="C139" s="76"/>
      <c r="D139" s="76"/>
      <c r="E139" s="76"/>
      <c r="F139" s="76"/>
      <c r="G139" s="76"/>
      <c r="H139" s="76"/>
      <c r="I139" s="76"/>
      <c r="J139" s="76"/>
    </row>
    <row r="140" spans="1:10">
      <c r="A140" s="76"/>
      <c r="B140" s="76"/>
      <c r="C140" s="76"/>
      <c r="D140" s="76"/>
      <c r="E140" s="76"/>
      <c r="F140" s="76"/>
      <c r="G140" s="76"/>
      <c r="H140" s="76"/>
      <c r="I140" s="76"/>
      <c r="J140" s="76"/>
    </row>
    <row r="141" spans="1:10">
      <c r="A141" s="76"/>
      <c r="B141" s="76"/>
      <c r="C141" s="76"/>
      <c r="D141" s="76"/>
      <c r="E141" s="76"/>
      <c r="F141" s="76"/>
      <c r="G141" s="76"/>
      <c r="H141" s="76"/>
      <c r="I141" s="76"/>
      <c r="J141" s="76"/>
    </row>
    <row r="142" spans="1:10">
      <c r="A142" s="76"/>
      <c r="B142" s="76"/>
      <c r="C142" s="76"/>
      <c r="D142" s="76"/>
      <c r="E142" s="76"/>
      <c r="F142" s="76"/>
      <c r="G142" s="76"/>
      <c r="H142" s="76"/>
      <c r="I142" s="76"/>
      <c r="J142" s="76"/>
    </row>
    <row r="143" spans="1:10">
      <c r="F143" s="76"/>
    </row>
    <row r="144" spans="1:10">
      <c r="F144" s="76"/>
    </row>
    <row r="145" spans="6:6">
      <c r="F145" s="76"/>
    </row>
    <row r="146" spans="6:6">
      <c r="F146" s="76"/>
    </row>
    <row r="147" spans="6:6">
      <c r="F147" s="76"/>
    </row>
    <row r="148" spans="6:6">
      <c r="F148" s="76"/>
    </row>
    <row r="149" spans="6:6">
      <c r="F149" s="76"/>
    </row>
    <row r="150" spans="6:6">
      <c r="F150" s="76"/>
    </row>
    <row r="151" spans="6:6">
      <c r="F151" s="76"/>
    </row>
    <row r="152" spans="6:6">
      <c r="F152" s="76"/>
    </row>
    <row r="153" spans="6:6">
      <c r="F153" s="76"/>
    </row>
    <row r="154" spans="6:6">
      <c r="F154" s="76"/>
    </row>
    <row r="155" spans="6:6">
      <c r="F155" s="76"/>
    </row>
    <row r="156" spans="6:6">
      <c r="F156" s="76"/>
    </row>
    <row r="157" spans="6:6">
      <c r="F157" s="76"/>
    </row>
    <row r="158" spans="6:6">
      <c r="F158" s="76"/>
    </row>
    <row r="159" spans="6:6">
      <c r="F159" s="76"/>
    </row>
    <row r="160" spans="6:6">
      <c r="F160" s="76"/>
    </row>
    <row r="161" spans="6:6">
      <c r="F161" s="76"/>
    </row>
    <row r="162" spans="6:6">
      <c r="F162" s="76"/>
    </row>
    <row r="163" spans="6:6">
      <c r="F163" s="76"/>
    </row>
    <row r="164" spans="6:6">
      <c r="F164" s="76"/>
    </row>
    <row r="165" spans="6:6">
      <c r="F165" s="76"/>
    </row>
    <row r="166" spans="6:6">
      <c r="F166" s="76"/>
    </row>
    <row r="167" spans="6:6">
      <c r="F167" s="76"/>
    </row>
    <row r="168" spans="6:6">
      <c r="F168" s="76"/>
    </row>
    <row r="169" spans="6:6">
      <c r="F169" s="76"/>
    </row>
    <row r="170" spans="6:6">
      <c r="F170" s="76"/>
    </row>
    <row r="171" spans="6:6">
      <c r="F171" s="76"/>
    </row>
    <row r="172" spans="6:6">
      <c r="F172" s="76"/>
    </row>
    <row r="173" spans="6:6">
      <c r="F173" s="76"/>
    </row>
    <row r="174" spans="6:6">
      <c r="F174" s="76"/>
    </row>
    <row r="175" spans="6:6">
      <c r="F175" s="76"/>
    </row>
    <row r="176" spans="6:6">
      <c r="F176" s="76"/>
    </row>
    <row r="177" spans="6:6">
      <c r="F177" s="76"/>
    </row>
    <row r="178" spans="6:6">
      <c r="F178" s="76"/>
    </row>
    <row r="179" spans="6:6">
      <c r="F179" s="76"/>
    </row>
    <row r="180" spans="6:6">
      <c r="F180" s="76"/>
    </row>
    <row r="181" spans="6:6">
      <c r="F181" s="76"/>
    </row>
    <row r="182" spans="6:6">
      <c r="F182" s="76"/>
    </row>
    <row r="183" spans="6:6">
      <c r="F183" s="76"/>
    </row>
    <row r="184" spans="6:6">
      <c r="F184" s="76"/>
    </row>
    <row r="185" spans="6:6">
      <c r="F185" s="76"/>
    </row>
    <row r="186" spans="6:6">
      <c r="F186" s="76"/>
    </row>
    <row r="187" spans="6:6">
      <c r="F187" s="76"/>
    </row>
    <row r="188" spans="6:6">
      <c r="F188" s="76"/>
    </row>
    <row r="189" spans="6:6">
      <c r="F189" s="76"/>
    </row>
    <row r="190" spans="6:6">
      <c r="F190" s="76"/>
    </row>
    <row r="191" spans="6:6">
      <c r="F191" s="76"/>
    </row>
    <row r="192" spans="6:6">
      <c r="F192" s="76"/>
    </row>
    <row r="193" spans="6:6">
      <c r="F193" s="76"/>
    </row>
    <row r="194" spans="6:6">
      <c r="F194" s="76"/>
    </row>
    <row r="195" spans="6:6">
      <c r="F195" s="76"/>
    </row>
    <row r="196" spans="6:6">
      <c r="F196" s="76"/>
    </row>
  </sheetData>
  <conditionalFormatting sqref="C1:E1 G1:I1">
    <cfRule type="containsText" dxfId="12" priority="2" operator="containsText" text="Errors">
      <formula>NOT(ISERROR(SEARCH("Errors",C1)))</formula>
    </cfRule>
  </conditionalFormatting>
  <conditionalFormatting sqref="P6">
    <cfRule type="cellIs" dxfId="11" priority="1" stopIfTrue="1" operator="equal">
      <formula>"You cannot claim against this contract until all prior year program income has been expended."</formula>
    </cfRule>
  </conditionalFormatting>
  <dataValidations count="2">
    <dataValidation type="list" showInputMessage="1" showErrorMessage="1" sqref="A2">
      <formula1>CAU</formula1>
    </dataValidation>
    <dataValidation type="whole" allowBlank="1" showInputMessage="1" showErrorMessage="1" errorTitle="Data Validation" error="Please enter a whole number between 0 and 2147483647." sqref="B7:N62">
      <formula1>0</formula1>
      <formula2>10000000000</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showInputMessage="1" showErrorMessage="1">
          <x14:formula1>
            <xm:f>'Addl Info'!$A$2:$A$3</xm:f>
          </x14:formula1>
          <xm:sqref>B2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8" tint="0.39997558519241921"/>
  </sheetPr>
  <dimension ref="A1:O259"/>
  <sheetViews>
    <sheetView topLeftCell="A35" workbookViewId="0">
      <selection activeCell="B47" sqref="B47"/>
    </sheetView>
  </sheetViews>
  <sheetFormatPr defaultColWidth="8.88671875" defaultRowHeight="13.2"/>
  <cols>
    <col min="1" max="1" width="30.6640625" style="2" customWidth="1"/>
    <col min="2" max="2" width="15.6640625" style="2" customWidth="1"/>
    <col min="3" max="3" width="15.6640625" style="2" hidden="1" customWidth="1"/>
    <col min="4" max="5" width="15.6640625" style="2" customWidth="1"/>
    <col min="6" max="7" width="15.6640625" style="2" hidden="1" customWidth="1"/>
    <col min="8" max="8" width="15.6640625" style="2" customWidth="1"/>
    <col min="9" max="9" width="15.6640625" style="2" hidden="1" customWidth="1"/>
    <col min="10" max="12" width="15.6640625" style="2" customWidth="1"/>
    <col min="13" max="14" width="25.6640625" style="2" customWidth="1"/>
    <col min="15" max="16384" width="8.88671875" style="2"/>
  </cols>
  <sheetData>
    <row r="1" spans="1:15">
      <c r="A1" s="182" t="s">
        <v>950</v>
      </c>
      <c r="B1" s="183"/>
      <c r="C1" s="183"/>
      <c r="D1" s="184"/>
      <c r="H1" s="188" t="str">
        <f ca="1">IF('Compliance Issues'!D2="x","Errors exist, see the Compliance Issues tab.","")</f>
        <v/>
      </c>
      <c r="J1" s="188"/>
    </row>
    <row r="2" spans="1:15" ht="15.6">
      <c r="A2" s="10" t="s">
        <v>45</v>
      </c>
      <c r="B2" s="8" t="s">
        <v>4</v>
      </c>
      <c r="D2" s="179" t="str">
        <f>LOOKUP(B2,Date,'Addl Info'!B9:B9)</f>
        <v>2021 BUDGET</v>
      </c>
      <c r="E2" s="2" t="s">
        <v>954</v>
      </c>
      <c r="G2" s="179"/>
      <c r="J2" s="72"/>
      <c r="K2" s="180"/>
    </row>
    <row r="3" spans="1:15">
      <c r="D3" s="240" t="s">
        <v>917</v>
      </c>
      <c r="E3" s="2" t="s">
        <v>954</v>
      </c>
    </row>
    <row r="5" spans="1:15">
      <c r="A5" s="88"/>
      <c r="B5" s="89"/>
      <c r="C5" s="238"/>
      <c r="H5" s="89"/>
      <c r="I5" s="89"/>
      <c r="J5" s="89"/>
      <c r="K5" s="89"/>
    </row>
    <row r="6" spans="1:15" ht="77.099999999999994" customHeight="1">
      <c r="A6" s="195" t="s">
        <v>918</v>
      </c>
      <c r="B6" s="195" t="s">
        <v>955</v>
      </c>
      <c r="C6" s="195" t="s">
        <v>987</v>
      </c>
      <c r="D6" s="195" t="s">
        <v>919</v>
      </c>
      <c r="E6" s="195" t="s">
        <v>920</v>
      </c>
      <c r="F6" s="195" t="s">
        <v>987</v>
      </c>
      <c r="G6" s="195" t="s">
        <v>987</v>
      </c>
      <c r="H6" s="195" t="s">
        <v>921</v>
      </c>
      <c r="I6" s="195" t="s">
        <v>987</v>
      </c>
      <c r="J6" s="195" t="s">
        <v>922</v>
      </c>
      <c r="K6" s="195" t="s">
        <v>923</v>
      </c>
      <c r="L6" s="195" t="s">
        <v>924</v>
      </c>
      <c r="M6" s="195" t="s">
        <v>966</v>
      </c>
      <c r="N6" s="195" t="s">
        <v>967</v>
      </c>
    </row>
    <row r="7" spans="1:15" ht="26.1" customHeight="1">
      <c r="A7" s="249" t="s">
        <v>168</v>
      </c>
      <c r="B7" s="222"/>
      <c r="C7" s="222"/>
      <c r="D7" s="222"/>
      <c r="E7" s="222"/>
      <c r="F7" s="222"/>
      <c r="G7" s="222"/>
      <c r="H7" s="222"/>
      <c r="I7" s="222"/>
      <c r="J7" s="222"/>
      <c r="K7" s="222"/>
      <c r="L7" s="222"/>
      <c r="M7" s="140">
        <f t="shared" ref="M7:M38" si="0">B7+C7+D7+F7+G7+H7+I7+J7+K7+L7</f>
        <v>0</v>
      </c>
      <c r="N7" s="140">
        <f t="shared" ref="N7:N38" si="1">B7+C7+D7+E7+F7+G7+H7+I7+J7+K7+L7</f>
        <v>0</v>
      </c>
      <c r="O7" s="301" t="str">
        <f>IF(AND(N7&gt;0,B7=0),"x","")</f>
        <v/>
      </c>
    </row>
    <row r="8" spans="1:15" ht="26.1" customHeight="1">
      <c r="A8" s="249" t="s">
        <v>171</v>
      </c>
      <c r="B8" s="222"/>
      <c r="C8" s="222"/>
      <c r="D8" s="222"/>
      <c r="E8" s="222"/>
      <c r="F8" s="222"/>
      <c r="G8" s="222"/>
      <c r="H8" s="222"/>
      <c r="I8" s="222"/>
      <c r="J8" s="222"/>
      <c r="K8" s="222"/>
      <c r="L8" s="222"/>
      <c r="M8" s="140">
        <f t="shared" si="0"/>
        <v>0</v>
      </c>
      <c r="N8" s="140">
        <f t="shared" si="1"/>
        <v>0</v>
      </c>
      <c r="O8" s="301" t="str">
        <f t="shared" ref="O8:O61" si="2">IF(AND(N8&gt;0,B8=0),"x","")</f>
        <v/>
      </c>
    </row>
    <row r="9" spans="1:15" ht="26.1" customHeight="1">
      <c r="A9" s="249" t="s">
        <v>179</v>
      </c>
      <c r="B9" s="222"/>
      <c r="C9" s="222"/>
      <c r="D9" s="222"/>
      <c r="E9" s="222"/>
      <c r="F9" s="222"/>
      <c r="G9" s="222"/>
      <c r="H9" s="222"/>
      <c r="I9" s="222"/>
      <c r="J9" s="222"/>
      <c r="K9" s="222"/>
      <c r="L9" s="222"/>
      <c r="M9" s="140">
        <f t="shared" si="0"/>
        <v>0</v>
      </c>
      <c r="N9" s="140">
        <f t="shared" si="1"/>
        <v>0</v>
      </c>
      <c r="O9" s="301" t="str">
        <f t="shared" si="2"/>
        <v/>
      </c>
    </row>
    <row r="10" spans="1:15" ht="26.1" customHeight="1">
      <c r="A10" s="249" t="s">
        <v>187</v>
      </c>
      <c r="B10" s="222"/>
      <c r="C10" s="222"/>
      <c r="D10" s="222"/>
      <c r="E10" s="222"/>
      <c r="F10" s="222"/>
      <c r="G10" s="222"/>
      <c r="H10" s="222"/>
      <c r="I10" s="222"/>
      <c r="J10" s="222"/>
      <c r="K10" s="222"/>
      <c r="L10" s="222"/>
      <c r="M10" s="140">
        <f t="shared" si="0"/>
        <v>0</v>
      </c>
      <c r="N10" s="140">
        <f t="shared" si="1"/>
        <v>0</v>
      </c>
      <c r="O10" s="301" t="str">
        <f t="shared" si="2"/>
        <v/>
      </c>
    </row>
    <row r="11" spans="1:15" ht="26.1" customHeight="1">
      <c r="A11" s="137" t="s">
        <v>925</v>
      </c>
      <c r="B11" s="222"/>
      <c r="C11" s="222"/>
      <c r="D11" s="222"/>
      <c r="E11" s="222"/>
      <c r="F11" s="222"/>
      <c r="G11" s="222"/>
      <c r="H11" s="222"/>
      <c r="I11" s="222"/>
      <c r="J11" s="222"/>
      <c r="K11" s="222"/>
      <c r="L11" s="222"/>
      <c r="M11" s="140">
        <f t="shared" si="0"/>
        <v>0</v>
      </c>
      <c r="N11" s="140">
        <f t="shared" si="1"/>
        <v>0</v>
      </c>
      <c r="O11" s="301" t="str">
        <f t="shared" si="2"/>
        <v/>
      </c>
    </row>
    <row r="12" spans="1:15" ht="26.1" customHeight="1">
      <c r="A12" s="249" t="s">
        <v>218</v>
      </c>
      <c r="B12" s="222"/>
      <c r="C12" s="222"/>
      <c r="D12" s="222"/>
      <c r="E12" s="222"/>
      <c r="F12" s="222"/>
      <c r="G12" s="222"/>
      <c r="H12" s="222"/>
      <c r="I12" s="222"/>
      <c r="J12" s="222"/>
      <c r="K12" s="222"/>
      <c r="L12" s="222"/>
      <c r="M12" s="140">
        <f t="shared" si="0"/>
        <v>0</v>
      </c>
      <c r="N12" s="140">
        <f t="shared" si="1"/>
        <v>0</v>
      </c>
      <c r="O12" s="301" t="str">
        <f t="shared" si="2"/>
        <v/>
      </c>
    </row>
    <row r="13" spans="1:15" ht="26.1" customHeight="1">
      <c r="A13" s="249" t="s">
        <v>222</v>
      </c>
      <c r="B13" s="222"/>
      <c r="C13" s="222"/>
      <c r="D13" s="222"/>
      <c r="E13" s="222"/>
      <c r="F13" s="222"/>
      <c r="G13" s="222"/>
      <c r="H13" s="222"/>
      <c r="I13" s="222"/>
      <c r="J13" s="222"/>
      <c r="K13" s="222"/>
      <c r="L13" s="222"/>
      <c r="M13" s="140">
        <f t="shared" si="0"/>
        <v>0</v>
      </c>
      <c r="N13" s="140">
        <f t="shared" si="1"/>
        <v>0</v>
      </c>
      <c r="O13" s="301" t="str">
        <f t="shared" si="2"/>
        <v/>
      </c>
    </row>
    <row r="14" spans="1:15" ht="26.1" customHeight="1">
      <c r="A14" s="137" t="s">
        <v>224</v>
      </c>
      <c r="B14" s="222"/>
      <c r="C14" s="222"/>
      <c r="D14" s="222"/>
      <c r="E14" s="222"/>
      <c r="F14" s="222"/>
      <c r="G14" s="222"/>
      <c r="H14" s="222"/>
      <c r="I14" s="222"/>
      <c r="J14" s="222"/>
      <c r="K14" s="222"/>
      <c r="L14" s="222"/>
      <c r="M14" s="140">
        <f t="shared" si="0"/>
        <v>0</v>
      </c>
      <c r="N14" s="140">
        <f t="shared" si="1"/>
        <v>0</v>
      </c>
      <c r="O14" s="301" t="str">
        <f t="shared" si="2"/>
        <v/>
      </c>
    </row>
    <row r="15" spans="1:15" ht="26.1" customHeight="1">
      <c r="A15" s="249" t="s">
        <v>926</v>
      </c>
      <c r="B15" s="222"/>
      <c r="C15" s="222"/>
      <c r="D15" s="222"/>
      <c r="E15" s="222"/>
      <c r="F15" s="222"/>
      <c r="G15" s="222"/>
      <c r="H15" s="222"/>
      <c r="I15" s="222"/>
      <c r="J15" s="222"/>
      <c r="K15" s="222"/>
      <c r="L15" s="222"/>
      <c r="M15" s="140">
        <f t="shared" si="0"/>
        <v>0</v>
      </c>
      <c r="N15" s="140">
        <f t="shared" si="1"/>
        <v>0</v>
      </c>
      <c r="O15" s="301" t="str">
        <f t="shared" si="2"/>
        <v/>
      </c>
    </row>
    <row r="16" spans="1:15" ht="26.1" customHeight="1">
      <c r="A16" s="249" t="s">
        <v>927</v>
      </c>
      <c r="B16" s="222"/>
      <c r="C16" s="222"/>
      <c r="D16" s="222"/>
      <c r="E16" s="222"/>
      <c r="F16" s="222"/>
      <c r="G16" s="222"/>
      <c r="H16" s="222"/>
      <c r="I16" s="222"/>
      <c r="J16" s="222"/>
      <c r="K16" s="222"/>
      <c r="L16" s="222"/>
      <c r="M16" s="140">
        <f t="shared" si="0"/>
        <v>0</v>
      </c>
      <c r="N16" s="140">
        <f t="shared" si="1"/>
        <v>0</v>
      </c>
      <c r="O16" s="301" t="str">
        <f t="shared" si="2"/>
        <v/>
      </c>
    </row>
    <row r="17" spans="1:15" ht="26.1" customHeight="1">
      <c r="A17" s="249" t="s">
        <v>292</v>
      </c>
      <c r="B17" s="222"/>
      <c r="C17" s="222"/>
      <c r="D17" s="222"/>
      <c r="E17" s="222"/>
      <c r="F17" s="222"/>
      <c r="G17" s="222"/>
      <c r="H17" s="222"/>
      <c r="I17" s="222"/>
      <c r="J17" s="222"/>
      <c r="K17" s="222"/>
      <c r="L17" s="222"/>
      <c r="M17" s="140">
        <f t="shared" si="0"/>
        <v>0</v>
      </c>
      <c r="N17" s="140">
        <f t="shared" si="1"/>
        <v>0</v>
      </c>
      <c r="O17" s="301" t="str">
        <f t="shared" si="2"/>
        <v/>
      </c>
    </row>
    <row r="18" spans="1:15" ht="26.1" customHeight="1">
      <c r="A18" s="249" t="s">
        <v>928</v>
      </c>
      <c r="B18" s="222"/>
      <c r="C18" s="222"/>
      <c r="D18" s="222"/>
      <c r="E18" s="222"/>
      <c r="F18" s="222"/>
      <c r="G18" s="222"/>
      <c r="H18" s="222"/>
      <c r="I18" s="222"/>
      <c r="J18" s="222"/>
      <c r="K18" s="222"/>
      <c r="L18" s="222"/>
      <c r="M18" s="140">
        <f t="shared" si="0"/>
        <v>0</v>
      </c>
      <c r="N18" s="140">
        <f t="shared" si="1"/>
        <v>0</v>
      </c>
      <c r="O18" s="301" t="str">
        <f t="shared" si="2"/>
        <v/>
      </c>
    </row>
    <row r="19" spans="1:15" ht="26.1" customHeight="1">
      <c r="A19" s="249" t="s">
        <v>929</v>
      </c>
      <c r="B19" s="222"/>
      <c r="C19" s="222"/>
      <c r="D19" s="222"/>
      <c r="E19" s="222"/>
      <c r="F19" s="222"/>
      <c r="G19" s="222"/>
      <c r="H19" s="222"/>
      <c r="I19" s="222"/>
      <c r="J19" s="222"/>
      <c r="K19" s="222"/>
      <c r="L19" s="222"/>
      <c r="M19" s="140">
        <f t="shared" si="0"/>
        <v>0</v>
      </c>
      <c r="N19" s="140">
        <f t="shared" si="1"/>
        <v>0</v>
      </c>
      <c r="O19" s="301" t="str">
        <f t="shared" si="2"/>
        <v/>
      </c>
    </row>
    <row r="20" spans="1:15" ht="26.1" customHeight="1">
      <c r="A20" s="249" t="s">
        <v>320</v>
      </c>
      <c r="B20" s="222"/>
      <c r="C20" s="222"/>
      <c r="D20" s="222"/>
      <c r="E20" s="222"/>
      <c r="F20" s="222"/>
      <c r="G20" s="222"/>
      <c r="H20" s="222"/>
      <c r="I20" s="222"/>
      <c r="J20" s="222"/>
      <c r="K20" s="222"/>
      <c r="L20" s="222"/>
      <c r="M20" s="140">
        <f t="shared" si="0"/>
        <v>0</v>
      </c>
      <c r="N20" s="140">
        <f t="shared" si="1"/>
        <v>0</v>
      </c>
      <c r="O20" s="301" t="str">
        <f t="shared" si="2"/>
        <v/>
      </c>
    </row>
    <row r="21" spans="1:15" ht="26.1" customHeight="1">
      <c r="A21" s="249" t="s">
        <v>930</v>
      </c>
      <c r="B21" s="222"/>
      <c r="C21" s="222"/>
      <c r="D21" s="222"/>
      <c r="E21" s="222"/>
      <c r="F21" s="222"/>
      <c r="G21" s="222"/>
      <c r="H21" s="222"/>
      <c r="I21" s="222"/>
      <c r="J21" s="222"/>
      <c r="K21" s="222"/>
      <c r="L21" s="222"/>
      <c r="M21" s="140">
        <f t="shared" si="0"/>
        <v>0</v>
      </c>
      <c r="N21" s="140">
        <f t="shared" si="1"/>
        <v>0</v>
      </c>
      <c r="O21" s="301" t="str">
        <f t="shared" si="2"/>
        <v/>
      </c>
    </row>
    <row r="22" spans="1:15" ht="26.1" customHeight="1">
      <c r="A22" s="249" t="s">
        <v>931</v>
      </c>
      <c r="B22" s="222"/>
      <c r="C22" s="222"/>
      <c r="D22" s="222"/>
      <c r="E22" s="222"/>
      <c r="F22" s="222"/>
      <c r="G22" s="222"/>
      <c r="H22" s="222"/>
      <c r="I22" s="222"/>
      <c r="J22" s="222"/>
      <c r="K22" s="222"/>
      <c r="L22" s="222"/>
      <c r="M22" s="140">
        <f t="shared" si="0"/>
        <v>0</v>
      </c>
      <c r="N22" s="140">
        <f t="shared" si="1"/>
        <v>0</v>
      </c>
      <c r="O22" s="301" t="str">
        <f t="shared" si="2"/>
        <v/>
      </c>
    </row>
    <row r="23" spans="1:15" ht="26.1" customHeight="1">
      <c r="A23" s="249" t="s">
        <v>932</v>
      </c>
      <c r="B23" s="222"/>
      <c r="C23" s="222"/>
      <c r="D23" s="222"/>
      <c r="E23" s="222"/>
      <c r="F23" s="222"/>
      <c r="G23" s="222"/>
      <c r="H23" s="222"/>
      <c r="I23" s="222"/>
      <c r="J23" s="222"/>
      <c r="K23" s="222"/>
      <c r="L23" s="222"/>
      <c r="M23" s="140">
        <f t="shared" si="0"/>
        <v>0</v>
      </c>
      <c r="N23" s="140">
        <f t="shared" si="1"/>
        <v>0</v>
      </c>
      <c r="O23" s="301" t="str">
        <f t="shared" si="2"/>
        <v/>
      </c>
    </row>
    <row r="24" spans="1:15" ht="26.1" customHeight="1">
      <c r="A24" s="249" t="s">
        <v>933</v>
      </c>
      <c r="B24" s="222"/>
      <c r="C24" s="222"/>
      <c r="D24" s="222"/>
      <c r="E24" s="222"/>
      <c r="F24" s="222"/>
      <c r="G24" s="222"/>
      <c r="H24" s="222"/>
      <c r="I24" s="222"/>
      <c r="J24" s="222"/>
      <c r="K24" s="222"/>
      <c r="L24" s="222"/>
      <c r="M24" s="140">
        <f t="shared" si="0"/>
        <v>0</v>
      </c>
      <c r="N24" s="140">
        <f t="shared" si="1"/>
        <v>0</v>
      </c>
      <c r="O24" s="301" t="str">
        <f t="shared" si="2"/>
        <v/>
      </c>
    </row>
    <row r="25" spans="1:15" ht="26.1" customHeight="1">
      <c r="A25" s="249" t="s">
        <v>385</v>
      </c>
      <c r="B25" s="222"/>
      <c r="C25" s="222"/>
      <c r="D25" s="222"/>
      <c r="E25" s="222"/>
      <c r="F25" s="222"/>
      <c r="G25" s="222"/>
      <c r="H25" s="222"/>
      <c r="I25" s="222"/>
      <c r="J25" s="222"/>
      <c r="K25" s="222"/>
      <c r="L25" s="222"/>
      <c r="M25" s="140">
        <f t="shared" si="0"/>
        <v>0</v>
      </c>
      <c r="N25" s="140">
        <f t="shared" si="1"/>
        <v>0</v>
      </c>
      <c r="O25" s="301" t="str">
        <f t="shared" si="2"/>
        <v/>
      </c>
    </row>
    <row r="26" spans="1:15" ht="26.1" customHeight="1">
      <c r="A26" s="249" t="s">
        <v>389</v>
      </c>
      <c r="B26" s="222"/>
      <c r="C26" s="222"/>
      <c r="D26" s="222"/>
      <c r="E26" s="222"/>
      <c r="F26" s="222"/>
      <c r="G26" s="222"/>
      <c r="H26" s="222"/>
      <c r="I26" s="222"/>
      <c r="J26" s="222"/>
      <c r="K26" s="222"/>
      <c r="L26" s="222"/>
      <c r="M26" s="140">
        <f t="shared" si="0"/>
        <v>0</v>
      </c>
      <c r="N26" s="140">
        <f t="shared" si="1"/>
        <v>0</v>
      </c>
      <c r="O26" s="301" t="str">
        <f t="shared" si="2"/>
        <v/>
      </c>
    </row>
    <row r="27" spans="1:15" ht="26.1" customHeight="1">
      <c r="A27" s="249" t="s">
        <v>610</v>
      </c>
      <c r="B27" s="222"/>
      <c r="C27" s="222"/>
      <c r="D27" s="222"/>
      <c r="E27" s="222"/>
      <c r="F27" s="222"/>
      <c r="G27" s="222"/>
      <c r="H27" s="222"/>
      <c r="I27" s="222"/>
      <c r="J27" s="222"/>
      <c r="K27" s="222"/>
      <c r="L27" s="222"/>
      <c r="M27" s="140">
        <f t="shared" si="0"/>
        <v>0</v>
      </c>
      <c r="N27" s="140">
        <f t="shared" si="1"/>
        <v>0</v>
      </c>
      <c r="O27" s="301" t="str">
        <f t="shared" si="2"/>
        <v/>
      </c>
    </row>
    <row r="28" spans="1:15" ht="26.1" customHeight="1">
      <c r="A28" s="249" t="s">
        <v>395</v>
      </c>
      <c r="B28" s="222"/>
      <c r="C28" s="222"/>
      <c r="D28" s="222"/>
      <c r="E28" s="222"/>
      <c r="F28" s="222"/>
      <c r="G28" s="222"/>
      <c r="H28" s="222"/>
      <c r="I28" s="222"/>
      <c r="J28" s="222"/>
      <c r="K28" s="222"/>
      <c r="L28" s="222"/>
      <c r="M28" s="140">
        <f t="shared" si="0"/>
        <v>0</v>
      </c>
      <c r="N28" s="140">
        <f t="shared" si="1"/>
        <v>0</v>
      </c>
      <c r="O28" s="301" t="str">
        <f t="shared" si="2"/>
        <v/>
      </c>
    </row>
    <row r="29" spans="1:15" ht="26.1" customHeight="1">
      <c r="A29" s="249" t="s">
        <v>934</v>
      </c>
      <c r="B29" s="222"/>
      <c r="C29" s="222"/>
      <c r="D29" s="222"/>
      <c r="E29" s="222"/>
      <c r="F29" s="222"/>
      <c r="G29" s="222"/>
      <c r="H29" s="222"/>
      <c r="I29" s="222"/>
      <c r="J29" s="222"/>
      <c r="K29" s="222"/>
      <c r="L29" s="222"/>
      <c r="M29" s="140">
        <f t="shared" si="0"/>
        <v>0</v>
      </c>
      <c r="N29" s="140">
        <f t="shared" si="1"/>
        <v>0</v>
      </c>
      <c r="O29" s="301" t="str">
        <f t="shared" si="2"/>
        <v/>
      </c>
    </row>
    <row r="30" spans="1:15" ht="26.1" customHeight="1">
      <c r="A30" s="249" t="s">
        <v>403</v>
      </c>
      <c r="B30" s="222"/>
      <c r="C30" s="222"/>
      <c r="D30" s="222"/>
      <c r="E30" s="222"/>
      <c r="F30" s="222"/>
      <c r="G30" s="222"/>
      <c r="H30" s="222"/>
      <c r="I30" s="222"/>
      <c r="J30" s="222"/>
      <c r="K30" s="222"/>
      <c r="L30" s="222"/>
      <c r="M30" s="140">
        <f t="shared" si="0"/>
        <v>0</v>
      </c>
      <c r="N30" s="140">
        <f t="shared" si="1"/>
        <v>0</v>
      </c>
      <c r="O30" s="301" t="str">
        <f t="shared" si="2"/>
        <v/>
      </c>
    </row>
    <row r="31" spans="1:15" ht="26.1" customHeight="1">
      <c r="A31" s="249" t="s">
        <v>935</v>
      </c>
      <c r="B31" s="222"/>
      <c r="C31" s="222"/>
      <c r="D31" s="222"/>
      <c r="E31" s="222"/>
      <c r="F31" s="222"/>
      <c r="G31" s="222"/>
      <c r="H31" s="222"/>
      <c r="I31" s="222"/>
      <c r="J31" s="222"/>
      <c r="K31" s="222"/>
      <c r="L31" s="222"/>
      <c r="M31" s="140">
        <f t="shared" si="0"/>
        <v>0</v>
      </c>
      <c r="N31" s="140">
        <f t="shared" si="1"/>
        <v>0</v>
      </c>
      <c r="O31" s="301" t="str">
        <f t="shared" si="2"/>
        <v/>
      </c>
    </row>
    <row r="32" spans="1:15" ht="26.1" customHeight="1">
      <c r="A32" s="249" t="s">
        <v>561</v>
      </c>
      <c r="B32" s="222"/>
      <c r="C32" s="222"/>
      <c r="D32" s="222"/>
      <c r="E32" s="222"/>
      <c r="F32" s="222"/>
      <c r="G32" s="222"/>
      <c r="H32" s="222"/>
      <c r="I32" s="222"/>
      <c r="J32" s="222"/>
      <c r="K32" s="222"/>
      <c r="L32" s="222"/>
      <c r="M32" s="140">
        <f t="shared" si="0"/>
        <v>0</v>
      </c>
      <c r="N32" s="140">
        <f t="shared" si="1"/>
        <v>0</v>
      </c>
      <c r="O32" s="301" t="str">
        <f t="shared" si="2"/>
        <v/>
      </c>
    </row>
    <row r="33" spans="1:15" ht="26.1" customHeight="1">
      <c r="A33" s="249" t="s">
        <v>936</v>
      </c>
      <c r="B33" s="222"/>
      <c r="C33" s="222"/>
      <c r="D33" s="222"/>
      <c r="E33" s="222"/>
      <c r="F33" s="222"/>
      <c r="G33" s="222"/>
      <c r="H33" s="222"/>
      <c r="I33" s="222"/>
      <c r="J33" s="222"/>
      <c r="K33" s="222"/>
      <c r="L33" s="222"/>
      <c r="M33" s="140">
        <f t="shared" si="0"/>
        <v>0</v>
      </c>
      <c r="N33" s="140">
        <f t="shared" si="1"/>
        <v>0</v>
      </c>
      <c r="O33" s="301" t="str">
        <f t="shared" si="2"/>
        <v/>
      </c>
    </row>
    <row r="34" spans="1:15" ht="26.1" customHeight="1">
      <c r="A34" s="249" t="s">
        <v>578</v>
      </c>
      <c r="B34" s="222"/>
      <c r="C34" s="222"/>
      <c r="D34" s="222"/>
      <c r="E34" s="222"/>
      <c r="F34" s="222"/>
      <c r="G34" s="222"/>
      <c r="H34" s="222"/>
      <c r="I34" s="222"/>
      <c r="J34" s="222"/>
      <c r="K34" s="222"/>
      <c r="L34" s="222"/>
      <c r="M34" s="140">
        <f t="shared" si="0"/>
        <v>0</v>
      </c>
      <c r="N34" s="140">
        <f t="shared" si="1"/>
        <v>0</v>
      </c>
      <c r="O34" s="301" t="str">
        <f t="shared" si="2"/>
        <v/>
      </c>
    </row>
    <row r="35" spans="1:15" ht="26.1" customHeight="1">
      <c r="A35" s="249" t="s">
        <v>582</v>
      </c>
      <c r="B35" s="222"/>
      <c r="C35" s="222"/>
      <c r="D35" s="222"/>
      <c r="E35" s="222"/>
      <c r="F35" s="222"/>
      <c r="G35" s="222"/>
      <c r="H35" s="222"/>
      <c r="I35" s="222"/>
      <c r="J35" s="222"/>
      <c r="K35" s="222"/>
      <c r="L35" s="222"/>
      <c r="M35" s="140">
        <f t="shared" si="0"/>
        <v>0</v>
      </c>
      <c r="N35" s="140">
        <f t="shared" si="1"/>
        <v>0</v>
      </c>
      <c r="O35" s="301" t="str">
        <f t="shared" si="2"/>
        <v/>
      </c>
    </row>
    <row r="36" spans="1:15" ht="26.1" customHeight="1">
      <c r="A36" s="249" t="s">
        <v>584</v>
      </c>
      <c r="B36" s="222"/>
      <c r="C36" s="222"/>
      <c r="D36" s="222"/>
      <c r="E36" s="222"/>
      <c r="F36" s="222"/>
      <c r="G36" s="222"/>
      <c r="H36" s="222"/>
      <c r="I36" s="222"/>
      <c r="J36" s="222"/>
      <c r="K36" s="222"/>
      <c r="L36" s="222"/>
      <c r="M36" s="140">
        <f t="shared" si="0"/>
        <v>0</v>
      </c>
      <c r="N36" s="140">
        <f t="shared" si="1"/>
        <v>0</v>
      </c>
      <c r="O36" s="301" t="str">
        <f t="shared" si="2"/>
        <v/>
      </c>
    </row>
    <row r="37" spans="1:15" ht="26.1" customHeight="1">
      <c r="A37" s="249" t="s">
        <v>937</v>
      </c>
      <c r="B37" s="222"/>
      <c r="C37" s="222"/>
      <c r="D37" s="222"/>
      <c r="E37" s="222"/>
      <c r="F37" s="222"/>
      <c r="G37" s="222"/>
      <c r="H37" s="222"/>
      <c r="I37" s="222"/>
      <c r="J37" s="222"/>
      <c r="K37" s="222"/>
      <c r="L37" s="222"/>
      <c r="M37" s="140">
        <f t="shared" si="0"/>
        <v>0</v>
      </c>
      <c r="N37" s="140">
        <f t="shared" si="1"/>
        <v>0</v>
      </c>
      <c r="O37" s="301" t="str">
        <f t="shared" si="2"/>
        <v/>
      </c>
    </row>
    <row r="38" spans="1:15" ht="26.1" customHeight="1">
      <c r="A38" s="249" t="s">
        <v>938</v>
      </c>
      <c r="B38" s="222"/>
      <c r="C38" s="222"/>
      <c r="D38" s="222"/>
      <c r="E38" s="222"/>
      <c r="F38" s="222"/>
      <c r="G38" s="222"/>
      <c r="H38" s="222"/>
      <c r="I38" s="222"/>
      <c r="J38" s="222"/>
      <c r="K38" s="222"/>
      <c r="L38" s="222"/>
      <c r="M38" s="140">
        <f t="shared" si="0"/>
        <v>0</v>
      </c>
      <c r="N38" s="140">
        <f t="shared" si="1"/>
        <v>0</v>
      </c>
      <c r="O38" s="301" t="str">
        <f t="shared" si="2"/>
        <v/>
      </c>
    </row>
    <row r="39" spans="1:15" ht="26.1" customHeight="1">
      <c r="A39" s="134" t="s">
        <v>655</v>
      </c>
      <c r="B39" s="139"/>
      <c r="C39" s="222"/>
      <c r="D39" s="139"/>
      <c r="E39" s="139"/>
      <c r="F39" s="222"/>
      <c r="G39" s="222"/>
      <c r="H39" s="139"/>
      <c r="I39" s="222"/>
      <c r="J39" s="139"/>
      <c r="K39" s="139"/>
      <c r="L39" s="139"/>
      <c r="M39" s="140">
        <f>B39+C39+D39+F39+G39+H39+I39+J39+K39+L39</f>
        <v>0</v>
      </c>
      <c r="N39" s="140">
        <f>B39+C39+D39+E39+F39+G39+H39+I39+J39+K39+L39</f>
        <v>0</v>
      </c>
      <c r="O39" s="301" t="str">
        <f t="shared" si="2"/>
        <v/>
      </c>
    </row>
    <row r="40" spans="1:15" ht="26.1" customHeight="1">
      <c r="A40" s="134" t="s">
        <v>660</v>
      </c>
      <c r="B40" s="139"/>
      <c r="C40" s="222"/>
      <c r="D40" s="139"/>
      <c r="E40" s="139"/>
      <c r="F40" s="222"/>
      <c r="G40" s="222"/>
      <c r="H40" s="139"/>
      <c r="I40" s="222"/>
      <c r="J40" s="139"/>
      <c r="K40" s="139"/>
      <c r="L40" s="139"/>
      <c r="M40" s="140">
        <f t="shared" ref="M40:M62" si="3">B40+C40+D40+F40+G40+H40+I40+J40+K40+L40</f>
        <v>0</v>
      </c>
      <c r="N40" s="140">
        <f t="shared" ref="N40:N62" si="4">B40+C40+D40+E40+F40+G40+H40+I40+J40+K40+L40</f>
        <v>0</v>
      </c>
      <c r="O40" s="301" t="str">
        <f t="shared" si="2"/>
        <v/>
      </c>
    </row>
    <row r="41" spans="1:15" ht="26.1" customHeight="1">
      <c r="A41" s="134" t="s">
        <v>670</v>
      </c>
      <c r="B41" s="139"/>
      <c r="C41" s="222"/>
      <c r="D41" s="139"/>
      <c r="E41" s="139"/>
      <c r="F41" s="222"/>
      <c r="G41" s="222"/>
      <c r="H41" s="139"/>
      <c r="I41" s="222"/>
      <c r="J41" s="139"/>
      <c r="K41" s="139"/>
      <c r="L41" s="139"/>
      <c r="M41" s="140">
        <f t="shared" si="3"/>
        <v>0</v>
      </c>
      <c r="N41" s="140">
        <f t="shared" si="4"/>
        <v>0</v>
      </c>
      <c r="O41" s="301" t="str">
        <f t="shared" si="2"/>
        <v/>
      </c>
    </row>
    <row r="42" spans="1:15" ht="26.1" customHeight="1">
      <c r="A42" s="134" t="s">
        <v>682</v>
      </c>
      <c r="B42" s="139">
        <v>10000</v>
      </c>
      <c r="C42" s="222"/>
      <c r="D42" s="139"/>
      <c r="E42" s="139"/>
      <c r="F42" s="222"/>
      <c r="G42" s="222"/>
      <c r="H42" s="139"/>
      <c r="I42" s="222"/>
      <c r="J42" s="139"/>
      <c r="K42" s="139"/>
      <c r="L42" s="139"/>
      <c r="M42" s="140">
        <f t="shared" si="3"/>
        <v>10000</v>
      </c>
      <c r="N42" s="140">
        <f t="shared" si="4"/>
        <v>10000</v>
      </c>
      <c r="O42" s="301" t="str">
        <f t="shared" si="2"/>
        <v/>
      </c>
    </row>
    <row r="43" spans="1:15" ht="26.1" customHeight="1">
      <c r="A43" s="134" t="s">
        <v>939</v>
      </c>
      <c r="B43" s="139">
        <v>10000</v>
      </c>
      <c r="C43" s="222"/>
      <c r="D43" s="139"/>
      <c r="E43" s="139"/>
      <c r="F43" s="222"/>
      <c r="G43" s="222"/>
      <c r="H43" s="139"/>
      <c r="I43" s="222"/>
      <c r="J43" s="139"/>
      <c r="K43" s="139"/>
      <c r="L43" s="139"/>
      <c r="M43" s="140">
        <f t="shared" si="3"/>
        <v>10000</v>
      </c>
      <c r="N43" s="140">
        <f t="shared" si="4"/>
        <v>10000</v>
      </c>
      <c r="O43" s="301" t="str">
        <f t="shared" si="2"/>
        <v/>
      </c>
    </row>
    <row r="44" spans="1:15" ht="26.1" customHeight="1">
      <c r="A44" s="134" t="s">
        <v>940</v>
      </c>
      <c r="B44" s="139">
        <v>10000</v>
      </c>
      <c r="C44" s="222"/>
      <c r="D44" s="139"/>
      <c r="E44" s="139"/>
      <c r="F44" s="222"/>
      <c r="G44" s="222"/>
      <c r="H44" s="139"/>
      <c r="I44" s="222"/>
      <c r="J44" s="139"/>
      <c r="K44" s="139"/>
      <c r="L44" s="139"/>
      <c r="M44" s="140">
        <f t="shared" si="3"/>
        <v>10000</v>
      </c>
      <c r="N44" s="140">
        <f t="shared" si="4"/>
        <v>10000</v>
      </c>
      <c r="O44" s="301" t="str">
        <f t="shared" si="2"/>
        <v/>
      </c>
    </row>
    <row r="45" spans="1:15" ht="26.1" customHeight="1">
      <c r="A45" s="134" t="s">
        <v>941</v>
      </c>
      <c r="B45" s="139"/>
      <c r="C45" s="222"/>
      <c r="D45" s="139"/>
      <c r="E45" s="139"/>
      <c r="F45" s="222"/>
      <c r="G45" s="222"/>
      <c r="H45" s="139"/>
      <c r="I45" s="222"/>
      <c r="J45" s="139"/>
      <c r="K45" s="139"/>
      <c r="L45" s="139"/>
      <c r="M45" s="140">
        <f t="shared" si="3"/>
        <v>0</v>
      </c>
      <c r="N45" s="140">
        <f t="shared" si="4"/>
        <v>0</v>
      </c>
      <c r="O45" s="301" t="str">
        <f t="shared" si="2"/>
        <v/>
      </c>
    </row>
    <row r="46" spans="1:15" ht="26.1" customHeight="1">
      <c r="A46" s="134" t="s">
        <v>713</v>
      </c>
      <c r="B46" s="139">
        <v>5000</v>
      </c>
      <c r="C46" s="222"/>
      <c r="D46" s="139"/>
      <c r="E46" s="139"/>
      <c r="F46" s="222"/>
      <c r="G46" s="222"/>
      <c r="H46" s="139"/>
      <c r="I46" s="222"/>
      <c r="J46" s="139"/>
      <c r="K46" s="139"/>
      <c r="L46" s="139"/>
      <c r="M46" s="140">
        <f t="shared" si="3"/>
        <v>5000</v>
      </c>
      <c r="N46" s="140">
        <f t="shared" si="4"/>
        <v>5000</v>
      </c>
      <c r="O46" s="301" t="str">
        <f t="shared" si="2"/>
        <v/>
      </c>
    </row>
    <row r="47" spans="1:15" ht="26.1" customHeight="1">
      <c r="A47" s="134" t="s">
        <v>942</v>
      </c>
      <c r="B47" s="139">
        <v>15720</v>
      </c>
      <c r="C47" s="222"/>
      <c r="D47" s="139"/>
      <c r="E47" s="139"/>
      <c r="F47" s="222"/>
      <c r="G47" s="222"/>
      <c r="H47" s="139">
        <v>2726</v>
      </c>
      <c r="I47" s="222"/>
      <c r="J47" s="139"/>
      <c r="K47" s="139"/>
      <c r="L47" s="139"/>
      <c r="M47" s="140">
        <f t="shared" si="3"/>
        <v>18446</v>
      </c>
      <c r="N47" s="140">
        <f t="shared" si="4"/>
        <v>18446</v>
      </c>
      <c r="O47" s="301" t="str">
        <f t="shared" si="2"/>
        <v/>
      </c>
    </row>
    <row r="48" spans="1:15" ht="26.1" customHeight="1">
      <c r="A48" s="134" t="s">
        <v>728</v>
      </c>
      <c r="B48" s="139"/>
      <c r="C48" s="222"/>
      <c r="D48" s="139"/>
      <c r="E48" s="139"/>
      <c r="F48" s="222"/>
      <c r="G48" s="222"/>
      <c r="H48" s="139"/>
      <c r="I48" s="222"/>
      <c r="J48" s="139"/>
      <c r="K48" s="139"/>
      <c r="L48" s="139"/>
      <c r="M48" s="140">
        <f t="shared" si="3"/>
        <v>0</v>
      </c>
      <c r="N48" s="140">
        <f t="shared" si="4"/>
        <v>0</v>
      </c>
      <c r="O48" s="301" t="str">
        <f t="shared" si="2"/>
        <v/>
      </c>
    </row>
    <row r="49" spans="1:15" ht="26.1" customHeight="1">
      <c r="A49" s="246" t="s">
        <v>985</v>
      </c>
      <c r="B49" s="222"/>
      <c r="C49" s="222"/>
      <c r="D49" s="222"/>
      <c r="E49" s="222"/>
      <c r="F49" s="222"/>
      <c r="G49" s="222"/>
      <c r="H49" s="222"/>
      <c r="I49" s="222"/>
      <c r="J49" s="222"/>
      <c r="K49" s="222"/>
      <c r="L49" s="222"/>
      <c r="M49" s="140">
        <f t="shared" si="3"/>
        <v>0</v>
      </c>
      <c r="N49" s="140">
        <f t="shared" si="4"/>
        <v>0</v>
      </c>
      <c r="O49" s="301" t="str">
        <f t="shared" si="2"/>
        <v/>
      </c>
    </row>
    <row r="50" spans="1:15" ht="26.1" customHeight="1">
      <c r="A50" s="246" t="s">
        <v>984</v>
      </c>
      <c r="B50" s="222"/>
      <c r="C50" s="222"/>
      <c r="D50" s="222"/>
      <c r="E50" s="222"/>
      <c r="F50" s="222"/>
      <c r="G50" s="222"/>
      <c r="H50" s="222"/>
      <c r="I50" s="222"/>
      <c r="J50" s="222"/>
      <c r="K50" s="222"/>
      <c r="L50" s="222"/>
      <c r="M50" s="140">
        <f t="shared" si="3"/>
        <v>0</v>
      </c>
      <c r="N50" s="140">
        <f t="shared" si="4"/>
        <v>0</v>
      </c>
      <c r="O50" s="301" t="str">
        <f t="shared" si="2"/>
        <v/>
      </c>
    </row>
    <row r="51" spans="1:15" ht="26.1" customHeight="1">
      <c r="A51" s="246" t="s">
        <v>983</v>
      </c>
      <c r="B51" s="222"/>
      <c r="C51" s="222"/>
      <c r="D51" s="222"/>
      <c r="E51" s="222"/>
      <c r="F51" s="222"/>
      <c r="G51" s="222"/>
      <c r="H51" s="222"/>
      <c r="I51" s="222"/>
      <c r="J51" s="222"/>
      <c r="K51" s="222"/>
      <c r="L51" s="222"/>
      <c r="M51" s="140">
        <f t="shared" si="3"/>
        <v>0</v>
      </c>
      <c r="N51" s="140">
        <f t="shared" si="4"/>
        <v>0</v>
      </c>
      <c r="O51" s="301" t="str">
        <f t="shared" si="2"/>
        <v/>
      </c>
    </row>
    <row r="52" spans="1:15" ht="26.1" customHeight="1">
      <c r="A52" s="246" t="s">
        <v>982</v>
      </c>
      <c r="B52" s="222"/>
      <c r="C52" s="222"/>
      <c r="D52" s="222"/>
      <c r="E52" s="222"/>
      <c r="F52" s="222"/>
      <c r="G52" s="222"/>
      <c r="H52" s="222"/>
      <c r="I52" s="222"/>
      <c r="J52" s="222"/>
      <c r="K52" s="222"/>
      <c r="L52" s="222"/>
      <c r="M52" s="140">
        <f t="shared" si="3"/>
        <v>0</v>
      </c>
      <c r="N52" s="140">
        <f t="shared" si="4"/>
        <v>0</v>
      </c>
      <c r="O52" s="301" t="str">
        <f t="shared" si="2"/>
        <v/>
      </c>
    </row>
    <row r="53" spans="1:15" ht="26.1" customHeight="1">
      <c r="A53" s="246" t="s">
        <v>981</v>
      </c>
      <c r="B53" s="222"/>
      <c r="C53" s="222"/>
      <c r="D53" s="222"/>
      <c r="E53" s="222"/>
      <c r="F53" s="222"/>
      <c r="G53" s="222"/>
      <c r="H53" s="222"/>
      <c r="I53" s="222"/>
      <c r="J53" s="222"/>
      <c r="K53" s="222"/>
      <c r="L53" s="222"/>
      <c r="M53" s="140">
        <f t="shared" si="3"/>
        <v>0</v>
      </c>
      <c r="N53" s="140">
        <f t="shared" si="4"/>
        <v>0</v>
      </c>
      <c r="O53" s="301" t="str">
        <f t="shared" si="2"/>
        <v/>
      </c>
    </row>
    <row r="54" spans="1:15" ht="26.1" customHeight="1">
      <c r="A54" s="246" t="s">
        <v>980</v>
      </c>
      <c r="B54" s="222"/>
      <c r="C54" s="222"/>
      <c r="D54" s="222"/>
      <c r="E54" s="222"/>
      <c r="F54" s="222"/>
      <c r="G54" s="222"/>
      <c r="H54" s="222"/>
      <c r="I54" s="222"/>
      <c r="J54" s="222"/>
      <c r="K54" s="222"/>
      <c r="L54" s="222"/>
      <c r="M54" s="140">
        <f t="shared" si="3"/>
        <v>0</v>
      </c>
      <c r="N54" s="140">
        <f t="shared" si="4"/>
        <v>0</v>
      </c>
      <c r="O54" s="301" t="str">
        <f t="shared" si="2"/>
        <v/>
      </c>
    </row>
    <row r="55" spans="1:15" ht="26.1" customHeight="1">
      <c r="A55" s="246" t="s">
        <v>979</v>
      </c>
      <c r="B55" s="222"/>
      <c r="C55" s="222"/>
      <c r="D55" s="222"/>
      <c r="E55" s="222"/>
      <c r="F55" s="222"/>
      <c r="G55" s="222"/>
      <c r="H55" s="222"/>
      <c r="I55" s="222"/>
      <c r="J55" s="222"/>
      <c r="K55" s="222"/>
      <c r="L55" s="222"/>
      <c r="M55" s="140">
        <f t="shared" si="3"/>
        <v>0</v>
      </c>
      <c r="N55" s="140">
        <f t="shared" si="4"/>
        <v>0</v>
      </c>
      <c r="O55" s="301" t="str">
        <f t="shared" si="2"/>
        <v/>
      </c>
    </row>
    <row r="56" spans="1:15" ht="26.1" customHeight="1">
      <c r="A56" s="246" t="s">
        <v>978</v>
      </c>
      <c r="B56" s="222"/>
      <c r="C56" s="222"/>
      <c r="D56" s="222"/>
      <c r="E56" s="222"/>
      <c r="F56" s="222"/>
      <c r="G56" s="222"/>
      <c r="H56" s="222"/>
      <c r="I56" s="222"/>
      <c r="J56" s="222"/>
      <c r="K56" s="222"/>
      <c r="L56" s="222"/>
      <c r="M56" s="140">
        <f t="shared" si="3"/>
        <v>0</v>
      </c>
      <c r="N56" s="140">
        <f t="shared" si="4"/>
        <v>0</v>
      </c>
      <c r="O56" s="301" t="str">
        <f t="shared" si="2"/>
        <v/>
      </c>
    </row>
    <row r="57" spans="1:15" ht="26.1" customHeight="1">
      <c r="A57" s="246" t="s">
        <v>977</v>
      </c>
      <c r="B57" s="222"/>
      <c r="C57" s="222"/>
      <c r="D57" s="222"/>
      <c r="E57" s="222"/>
      <c r="F57" s="222"/>
      <c r="G57" s="222"/>
      <c r="H57" s="222"/>
      <c r="I57" s="222"/>
      <c r="J57" s="222"/>
      <c r="K57" s="222"/>
      <c r="L57" s="222"/>
      <c r="M57" s="140">
        <f t="shared" si="3"/>
        <v>0</v>
      </c>
      <c r="N57" s="140">
        <f t="shared" si="4"/>
        <v>0</v>
      </c>
      <c r="O57" s="301" t="str">
        <f t="shared" si="2"/>
        <v/>
      </c>
    </row>
    <row r="58" spans="1:15" ht="26.1" customHeight="1">
      <c r="A58" s="246" t="s">
        <v>976</v>
      </c>
      <c r="B58" s="222"/>
      <c r="C58" s="222"/>
      <c r="D58" s="222"/>
      <c r="E58" s="222"/>
      <c r="F58" s="222"/>
      <c r="G58" s="222"/>
      <c r="H58" s="222"/>
      <c r="I58" s="222"/>
      <c r="J58" s="222"/>
      <c r="K58" s="222"/>
      <c r="L58" s="222"/>
      <c r="M58" s="140">
        <f t="shared" si="3"/>
        <v>0</v>
      </c>
      <c r="N58" s="140">
        <f t="shared" si="4"/>
        <v>0</v>
      </c>
      <c r="O58" s="301" t="str">
        <f t="shared" si="2"/>
        <v/>
      </c>
    </row>
    <row r="59" spans="1:15" ht="26.1" customHeight="1">
      <c r="A59" s="246" t="s">
        <v>975</v>
      </c>
      <c r="B59" s="222"/>
      <c r="C59" s="222"/>
      <c r="D59" s="222"/>
      <c r="E59" s="222"/>
      <c r="F59" s="222"/>
      <c r="G59" s="222"/>
      <c r="H59" s="222"/>
      <c r="I59" s="222"/>
      <c r="J59" s="222"/>
      <c r="K59" s="222"/>
      <c r="L59" s="222"/>
      <c r="M59" s="140">
        <f t="shared" si="3"/>
        <v>0</v>
      </c>
      <c r="N59" s="140">
        <f t="shared" si="4"/>
        <v>0</v>
      </c>
      <c r="O59" s="301" t="str">
        <f t="shared" si="2"/>
        <v/>
      </c>
    </row>
    <row r="60" spans="1:15" ht="26.1" customHeight="1">
      <c r="A60" s="247" t="s">
        <v>973</v>
      </c>
      <c r="B60" s="222"/>
      <c r="C60" s="222"/>
      <c r="D60" s="222"/>
      <c r="E60" s="222"/>
      <c r="F60" s="222"/>
      <c r="G60" s="222"/>
      <c r="H60" s="222"/>
      <c r="I60" s="222"/>
      <c r="J60" s="222"/>
      <c r="K60" s="222"/>
      <c r="L60" s="222"/>
      <c r="M60" s="140">
        <f t="shared" si="3"/>
        <v>0</v>
      </c>
      <c r="N60" s="140">
        <f t="shared" si="4"/>
        <v>0</v>
      </c>
      <c r="O60" s="301" t="str">
        <f t="shared" si="2"/>
        <v/>
      </c>
    </row>
    <row r="61" spans="1:15" ht="26.1" customHeight="1">
      <c r="A61" s="247" t="s">
        <v>878</v>
      </c>
      <c r="B61" s="222"/>
      <c r="C61" s="222"/>
      <c r="D61" s="222"/>
      <c r="E61" s="222"/>
      <c r="F61" s="222"/>
      <c r="G61" s="222"/>
      <c r="H61" s="222"/>
      <c r="I61" s="222"/>
      <c r="J61" s="222"/>
      <c r="K61" s="222"/>
      <c r="L61" s="222"/>
      <c r="M61" s="140">
        <f t="shared" si="3"/>
        <v>0</v>
      </c>
      <c r="N61" s="140">
        <f t="shared" si="4"/>
        <v>0</v>
      </c>
      <c r="O61" s="301" t="str">
        <f t="shared" si="2"/>
        <v/>
      </c>
    </row>
    <row r="62" spans="1:15" ht="26.1" customHeight="1">
      <c r="A62" s="134" t="s">
        <v>893</v>
      </c>
      <c r="B62" s="141">
        <f>+SUM(B7:B61)</f>
        <v>50720</v>
      </c>
      <c r="C62" s="141">
        <f t="shared" ref="C62:L62" si="5">+SUM(C7:C61)</f>
        <v>0</v>
      </c>
      <c r="D62" s="141">
        <f t="shared" si="5"/>
        <v>0</v>
      </c>
      <c r="E62" s="141">
        <f t="shared" si="5"/>
        <v>0</v>
      </c>
      <c r="F62" s="141">
        <f t="shared" si="5"/>
        <v>0</v>
      </c>
      <c r="G62" s="141">
        <f t="shared" si="5"/>
        <v>0</v>
      </c>
      <c r="H62" s="141">
        <f t="shared" si="5"/>
        <v>2726</v>
      </c>
      <c r="I62" s="141">
        <f t="shared" si="5"/>
        <v>0</v>
      </c>
      <c r="J62" s="141">
        <f t="shared" si="5"/>
        <v>0</v>
      </c>
      <c r="K62" s="141">
        <f t="shared" si="5"/>
        <v>0</v>
      </c>
      <c r="L62" s="141">
        <f t="shared" si="5"/>
        <v>0</v>
      </c>
      <c r="M62" s="140">
        <f t="shared" si="3"/>
        <v>53446</v>
      </c>
      <c r="N62" s="140">
        <f t="shared" si="4"/>
        <v>53446</v>
      </c>
    </row>
    <row r="63" spans="1:15">
      <c r="A63" s="76"/>
      <c r="B63" s="76"/>
      <c r="C63" s="76"/>
      <c r="D63" s="76"/>
      <c r="E63" s="76"/>
      <c r="F63" s="76"/>
      <c r="G63" s="76"/>
      <c r="H63" s="76"/>
      <c r="I63" s="76"/>
      <c r="J63" s="76"/>
      <c r="K63" s="76"/>
      <c r="L63" s="135"/>
    </row>
    <row r="64" spans="1:15">
      <c r="A64" s="76"/>
      <c r="B64" s="76"/>
      <c r="C64" s="76"/>
      <c r="D64" s="76"/>
      <c r="E64" s="76"/>
      <c r="F64" s="76"/>
      <c r="G64" s="76"/>
      <c r="H64" s="76"/>
      <c r="I64" s="76"/>
      <c r="J64" s="76"/>
      <c r="K64" s="76"/>
    </row>
    <row r="65" spans="1:11">
      <c r="A65" s="76"/>
      <c r="B65" s="76"/>
      <c r="C65" s="76"/>
      <c r="D65" s="76"/>
      <c r="E65" s="76"/>
      <c r="F65" s="76"/>
      <c r="G65" s="76"/>
      <c r="H65" s="76"/>
      <c r="I65" s="76"/>
      <c r="J65" s="76"/>
      <c r="K65" s="76"/>
    </row>
    <row r="66" spans="1:11">
      <c r="A66" s="76"/>
      <c r="B66" s="76"/>
      <c r="C66" s="76"/>
      <c r="D66" s="76"/>
      <c r="E66" s="76"/>
      <c r="F66" s="76"/>
      <c r="G66" s="76"/>
      <c r="H66" s="76"/>
      <c r="I66" s="76"/>
      <c r="J66" s="76"/>
      <c r="K66" s="76"/>
    </row>
    <row r="67" spans="1:11">
      <c r="A67" s="76"/>
      <c r="B67" s="76"/>
      <c r="C67" s="76"/>
      <c r="D67" s="76"/>
      <c r="E67" s="76"/>
      <c r="F67" s="76"/>
      <c r="G67" s="76"/>
      <c r="H67" s="76"/>
      <c r="I67" s="76"/>
      <c r="J67" s="76"/>
      <c r="K67" s="76"/>
    </row>
    <row r="68" spans="1:11">
      <c r="A68" s="76"/>
      <c r="B68" s="76"/>
      <c r="C68" s="76"/>
      <c r="D68" s="76"/>
      <c r="E68" s="76"/>
      <c r="F68" s="76"/>
      <c r="G68" s="76"/>
      <c r="H68" s="76"/>
      <c r="I68" s="76"/>
      <c r="J68" s="76"/>
      <c r="K68" s="76"/>
    </row>
    <row r="69" spans="1:11">
      <c r="A69" s="76"/>
      <c r="B69" s="76"/>
      <c r="C69" s="76"/>
      <c r="D69" s="76"/>
      <c r="E69" s="76"/>
      <c r="F69" s="76"/>
      <c r="G69" s="76"/>
      <c r="H69" s="76"/>
      <c r="I69" s="76"/>
      <c r="J69" s="76"/>
      <c r="K69" s="76"/>
    </row>
    <row r="70" spans="1:11">
      <c r="A70" s="76"/>
      <c r="B70" s="76"/>
      <c r="C70" s="76"/>
      <c r="D70" s="76"/>
      <c r="E70" s="76"/>
      <c r="F70" s="76"/>
      <c r="G70" s="76"/>
      <c r="H70" s="76"/>
      <c r="I70" s="76"/>
      <c r="J70" s="76"/>
      <c r="K70" s="76"/>
    </row>
    <row r="71" spans="1:11">
      <c r="A71" s="76"/>
      <c r="B71" s="76"/>
      <c r="C71" s="76"/>
      <c r="D71" s="76"/>
      <c r="E71" s="76"/>
      <c r="F71" s="76"/>
      <c r="G71" s="76"/>
      <c r="H71" s="76"/>
      <c r="I71" s="76"/>
      <c r="J71" s="76"/>
      <c r="K71" s="76"/>
    </row>
    <row r="72" spans="1:11">
      <c r="A72" s="76"/>
      <c r="B72" s="76"/>
      <c r="C72" s="76"/>
      <c r="D72" s="76"/>
      <c r="E72" s="76"/>
      <c r="F72" s="76"/>
      <c r="G72" s="76"/>
      <c r="H72" s="76"/>
      <c r="I72" s="76"/>
      <c r="J72" s="76"/>
      <c r="K72" s="76"/>
    </row>
    <row r="73" spans="1:11">
      <c r="A73" s="76"/>
      <c r="B73" s="76"/>
      <c r="C73" s="76"/>
      <c r="D73" s="76"/>
      <c r="E73" s="76"/>
      <c r="F73" s="76"/>
      <c r="G73" s="76"/>
      <c r="H73" s="76"/>
      <c r="I73" s="76"/>
      <c r="J73" s="76"/>
      <c r="K73" s="76"/>
    </row>
    <row r="74" spans="1:11">
      <c r="A74" s="76"/>
      <c r="B74" s="76"/>
      <c r="C74" s="76"/>
      <c r="D74" s="76"/>
      <c r="E74" s="76"/>
      <c r="F74" s="76"/>
      <c r="G74" s="76"/>
      <c r="H74" s="76"/>
      <c r="I74" s="76"/>
      <c r="J74" s="76"/>
      <c r="K74" s="76"/>
    </row>
    <row r="75" spans="1:11">
      <c r="A75" s="76"/>
      <c r="B75" s="76"/>
      <c r="C75" s="76"/>
      <c r="D75" s="76"/>
      <c r="E75" s="76"/>
      <c r="F75" s="76"/>
      <c r="G75" s="76"/>
      <c r="H75" s="76"/>
      <c r="I75" s="76"/>
      <c r="J75" s="76"/>
      <c r="K75" s="76"/>
    </row>
    <row r="76" spans="1:11">
      <c r="A76" s="76"/>
      <c r="B76" s="76"/>
      <c r="C76" s="76"/>
      <c r="D76" s="76"/>
      <c r="E76" s="76"/>
      <c r="F76" s="76"/>
      <c r="G76" s="76"/>
      <c r="H76" s="76"/>
      <c r="I76" s="76"/>
      <c r="J76" s="76"/>
      <c r="K76" s="76"/>
    </row>
    <row r="77" spans="1:11">
      <c r="A77" s="76"/>
      <c r="B77" s="76"/>
      <c r="C77" s="76"/>
      <c r="D77" s="76"/>
      <c r="E77" s="76"/>
      <c r="F77" s="76"/>
      <c r="G77" s="76"/>
      <c r="H77" s="76"/>
      <c r="I77" s="76"/>
      <c r="J77" s="76"/>
      <c r="K77" s="76"/>
    </row>
    <row r="78" spans="1:11">
      <c r="A78" s="76"/>
      <c r="B78" s="76"/>
      <c r="C78" s="76"/>
      <c r="D78" s="76"/>
      <c r="E78" s="76"/>
      <c r="F78" s="76"/>
      <c r="G78" s="76"/>
      <c r="H78" s="76"/>
      <c r="I78" s="76"/>
      <c r="J78" s="76"/>
      <c r="K78" s="76"/>
    </row>
    <row r="79" spans="1:11">
      <c r="A79" s="76"/>
      <c r="B79" s="76"/>
      <c r="C79" s="76"/>
      <c r="D79" s="76"/>
      <c r="E79" s="76"/>
      <c r="F79" s="76"/>
      <c r="G79" s="76"/>
      <c r="H79" s="76"/>
      <c r="I79" s="76"/>
      <c r="J79" s="76"/>
      <c r="K79" s="76"/>
    </row>
    <row r="80" spans="1:11">
      <c r="A80" s="76"/>
      <c r="B80" s="76"/>
      <c r="C80" s="76"/>
      <c r="D80" s="76"/>
      <c r="E80" s="76"/>
      <c r="F80" s="76"/>
      <c r="G80" s="76"/>
      <c r="H80" s="76"/>
      <c r="I80" s="76"/>
      <c r="J80" s="76"/>
      <c r="K80" s="76"/>
    </row>
    <row r="81" spans="1:11">
      <c r="A81" s="76"/>
      <c r="B81" s="76"/>
      <c r="C81" s="76"/>
      <c r="D81" s="76"/>
      <c r="E81" s="76"/>
      <c r="F81" s="76"/>
      <c r="G81" s="76"/>
      <c r="H81" s="76"/>
      <c r="I81" s="76"/>
      <c r="J81" s="76"/>
      <c r="K81" s="76"/>
    </row>
    <row r="82" spans="1:11">
      <c r="A82" s="76"/>
      <c r="B82" s="76"/>
      <c r="C82" s="76"/>
      <c r="D82" s="76"/>
      <c r="E82" s="76"/>
      <c r="F82" s="76"/>
      <c r="G82" s="76"/>
      <c r="H82" s="76"/>
      <c r="I82" s="76"/>
      <c r="J82" s="76"/>
      <c r="K82" s="76"/>
    </row>
    <row r="83" spans="1:11">
      <c r="A83" s="76"/>
      <c r="B83" s="76"/>
      <c r="C83" s="76"/>
      <c r="D83" s="76"/>
      <c r="E83" s="76"/>
      <c r="F83" s="76"/>
      <c r="G83" s="76"/>
      <c r="H83" s="76"/>
      <c r="I83" s="76"/>
      <c r="J83" s="76"/>
      <c r="K83" s="76"/>
    </row>
    <row r="84" spans="1:11">
      <c r="A84" s="76"/>
      <c r="B84" s="76"/>
      <c r="C84" s="76"/>
      <c r="D84" s="76"/>
      <c r="E84" s="76"/>
      <c r="F84" s="76"/>
      <c r="G84" s="76"/>
      <c r="H84" s="76"/>
      <c r="I84" s="76"/>
      <c r="J84" s="76"/>
      <c r="K84" s="76"/>
    </row>
    <row r="85" spans="1:11">
      <c r="A85" s="76"/>
      <c r="B85" s="76"/>
      <c r="C85" s="76"/>
      <c r="D85" s="76"/>
      <c r="E85" s="76"/>
      <c r="F85" s="76"/>
      <c r="G85" s="76"/>
      <c r="H85" s="76"/>
      <c r="I85" s="76"/>
      <c r="J85" s="76"/>
      <c r="K85" s="76"/>
    </row>
    <row r="86" spans="1:11">
      <c r="A86" s="76"/>
      <c r="B86" s="76"/>
      <c r="C86" s="76"/>
      <c r="D86" s="76"/>
      <c r="E86" s="76"/>
      <c r="F86" s="76"/>
      <c r="G86" s="76"/>
      <c r="H86" s="76"/>
      <c r="I86" s="76"/>
      <c r="J86" s="76"/>
      <c r="K86" s="76"/>
    </row>
    <row r="87" spans="1:11">
      <c r="A87" s="76"/>
      <c r="B87" s="76"/>
      <c r="C87" s="76"/>
      <c r="D87" s="76"/>
      <c r="E87" s="76"/>
      <c r="F87" s="76"/>
      <c r="G87" s="76"/>
      <c r="H87" s="76"/>
      <c r="I87" s="76"/>
      <c r="J87" s="76"/>
      <c r="K87" s="76"/>
    </row>
    <row r="88" spans="1:11">
      <c r="A88" s="76"/>
      <c r="B88" s="76"/>
      <c r="C88" s="76"/>
      <c r="D88" s="76"/>
      <c r="E88" s="76"/>
      <c r="F88" s="76"/>
      <c r="G88" s="76"/>
      <c r="H88" s="76"/>
      <c r="I88" s="76"/>
      <c r="J88" s="76"/>
      <c r="K88" s="76"/>
    </row>
    <row r="89" spans="1:11">
      <c r="A89" s="76"/>
      <c r="B89" s="76"/>
      <c r="C89" s="76"/>
      <c r="D89" s="76"/>
      <c r="E89" s="76"/>
      <c r="F89" s="76"/>
      <c r="G89" s="76"/>
      <c r="H89" s="76"/>
      <c r="I89" s="76"/>
      <c r="J89" s="76"/>
      <c r="K89" s="76"/>
    </row>
    <row r="90" spans="1:11">
      <c r="A90" s="76"/>
      <c r="B90" s="76"/>
      <c r="C90" s="76"/>
      <c r="D90" s="76"/>
      <c r="E90" s="76"/>
      <c r="F90" s="76"/>
      <c r="G90" s="76"/>
      <c r="H90" s="76"/>
      <c r="I90" s="76"/>
      <c r="J90" s="76"/>
      <c r="K90" s="76"/>
    </row>
    <row r="91" spans="1:11">
      <c r="A91" s="76"/>
      <c r="B91" s="76"/>
      <c r="C91" s="76"/>
      <c r="D91" s="76"/>
      <c r="E91" s="76"/>
      <c r="F91" s="76"/>
      <c r="G91" s="76"/>
      <c r="H91" s="76"/>
      <c r="I91" s="76"/>
      <c r="J91" s="76"/>
      <c r="K91" s="76"/>
    </row>
    <row r="92" spans="1:11">
      <c r="A92" s="76"/>
      <c r="B92" s="76"/>
      <c r="C92" s="76"/>
      <c r="D92" s="76"/>
      <c r="E92" s="76"/>
      <c r="F92" s="76"/>
      <c r="G92" s="76"/>
      <c r="H92" s="76"/>
      <c r="I92" s="76"/>
      <c r="J92" s="76"/>
      <c r="K92" s="76"/>
    </row>
    <row r="93" spans="1:11">
      <c r="A93" s="76"/>
      <c r="B93" s="76"/>
      <c r="C93" s="76"/>
      <c r="D93" s="76"/>
      <c r="E93" s="76"/>
      <c r="F93" s="76"/>
      <c r="G93" s="76"/>
      <c r="H93" s="76"/>
      <c r="I93" s="76"/>
      <c r="J93" s="76"/>
      <c r="K93" s="76"/>
    </row>
    <row r="94" spans="1:11">
      <c r="A94" s="76"/>
      <c r="B94" s="76"/>
      <c r="C94" s="76"/>
      <c r="D94" s="76"/>
      <c r="E94" s="76"/>
      <c r="F94" s="76"/>
      <c r="G94" s="76"/>
      <c r="H94" s="76"/>
      <c r="I94" s="76"/>
      <c r="J94" s="76"/>
      <c r="K94" s="76"/>
    </row>
    <row r="95" spans="1:11">
      <c r="A95" s="76"/>
      <c r="B95" s="76"/>
      <c r="C95" s="76"/>
      <c r="D95" s="76"/>
      <c r="E95" s="76"/>
      <c r="F95" s="76"/>
      <c r="G95" s="76"/>
      <c r="H95" s="76"/>
      <c r="I95" s="76"/>
      <c r="J95" s="76"/>
      <c r="K95" s="76"/>
    </row>
    <row r="96" spans="1:11">
      <c r="A96" s="76"/>
      <c r="B96" s="76"/>
      <c r="C96" s="76"/>
      <c r="D96" s="76"/>
      <c r="E96" s="76"/>
      <c r="F96" s="76"/>
      <c r="G96" s="76"/>
      <c r="H96" s="76"/>
      <c r="I96" s="76"/>
      <c r="J96" s="76"/>
      <c r="K96" s="76"/>
    </row>
    <row r="97" spans="1:11">
      <c r="A97" s="76"/>
      <c r="B97" s="76"/>
      <c r="C97" s="76"/>
      <c r="D97" s="76"/>
      <c r="E97" s="76"/>
      <c r="F97" s="76"/>
      <c r="G97" s="76"/>
      <c r="H97" s="76"/>
      <c r="I97" s="76"/>
      <c r="J97" s="76"/>
      <c r="K97" s="76"/>
    </row>
    <row r="98" spans="1:11">
      <c r="A98" s="76"/>
      <c r="B98" s="76"/>
      <c r="C98" s="76"/>
      <c r="D98" s="76"/>
      <c r="E98" s="76"/>
      <c r="F98" s="76"/>
      <c r="G98" s="76"/>
      <c r="H98" s="76"/>
      <c r="I98" s="76"/>
      <c r="J98" s="76"/>
      <c r="K98" s="76"/>
    </row>
    <row r="99" spans="1:11">
      <c r="A99" s="76"/>
      <c r="B99" s="76"/>
      <c r="C99" s="76"/>
      <c r="D99" s="76"/>
      <c r="E99" s="76"/>
      <c r="F99" s="76"/>
      <c r="G99" s="76"/>
      <c r="H99" s="76"/>
      <c r="I99" s="76"/>
      <c r="J99" s="76"/>
      <c r="K99" s="76"/>
    </row>
    <row r="100" spans="1:11">
      <c r="A100" s="76"/>
      <c r="B100" s="76"/>
      <c r="C100" s="76"/>
      <c r="D100" s="76"/>
      <c r="E100" s="76"/>
      <c r="F100" s="76"/>
      <c r="G100" s="76"/>
      <c r="H100" s="76"/>
      <c r="I100" s="76"/>
      <c r="J100" s="76"/>
      <c r="K100" s="76"/>
    </row>
    <row r="101" spans="1:11">
      <c r="A101" s="76"/>
      <c r="B101" s="76"/>
      <c r="C101" s="76"/>
      <c r="D101" s="76"/>
      <c r="E101" s="76"/>
      <c r="F101" s="76"/>
      <c r="G101" s="76"/>
      <c r="H101" s="76"/>
      <c r="I101" s="76"/>
      <c r="J101" s="76"/>
      <c r="K101" s="76"/>
    </row>
    <row r="102" spans="1:11">
      <c r="A102" s="76"/>
      <c r="B102" s="76"/>
      <c r="C102" s="76"/>
      <c r="D102" s="76"/>
      <c r="E102" s="76"/>
      <c r="F102" s="76"/>
      <c r="G102" s="76"/>
      <c r="H102" s="76"/>
      <c r="I102" s="76"/>
      <c r="J102" s="76"/>
      <c r="K102" s="76"/>
    </row>
    <row r="103" spans="1:11">
      <c r="A103" s="76"/>
      <c r="B103" s="76"/>
      <c r="C103" s="76"/>
      <c r="D103" s="76"/>
      <c r="E103" s="76"/>
      <c r="F103" s="76"/>
      <c r="G103" s="76"/>
      <c r="H103" s="76"/>
      <c r="I103" s="76"/>
      <c r="J103" s="76"/>
      <c r="K103" s="76"/>
    </row>
    <row r="104" spans="1:11">
      <c r="A104" s="76"/>
      <c r="B104" s="76"/>
      <c r="C104" s="76"/>
      <c r="D104" s="76"/>
      <c r="E104" s="76"/>
      <c r="F104" s="76"/>
      <c r="G104" s="76"/>
      <c r="H104" s="76"/>
      <c r="I104" s="76"/>
      <c r="J104" s="76"/>
      <c r="K104" s="76"/>
    </row>
    <row r="105" spans="1:11">
      <c r="A105" s="76"/>
      <c r="B105" s="76"/>
      <c r="C105" s="76"/>
      <c r="D105" s="76"/>
      <c r="E105" s="76"/>
      <c r="F105" s="76"/>
      <c r="G105" s="76"/>
      <c r="H105" s="76"/>
      <c r="I105" s="76"/>
      <c r="J105" s="76"/>
      <c r="K105" s="76"/>
    </row>
    <row r="106" spans="1:11">
      <c r="A106" s="76"/>
      <c r="B106" s="76"/>
      <c r="C106" s="76"/>
      <c r="D106" s="76"/>
      <c r="E106" s="76"/>
      <c r="F106" s="76"/>
      <c r="G106" s="76"/>
      <c r="H106" s="76"/>
      <c r="I106" s="76"/>
      <c r="J106" s="76"/>
      <c r="K106" s="76"/>
    </row>
    <row r="107" spans="1:11">
      <c r="A107" s="76"/>
      <c r="B107" s="76"/>
      <c r="C107" s="76"/>
      <c r="D107" s="76"/>
      <c r="E107" s="76"/>
      <c r="F107" s="76"/>
      <c r="G107" s="76"/>
      <c r="H107" s="76"/>
      <c r="I107" s="76"/>
      <c r="J107" s="76"/>
      <c r="K107" s="76"/>
    </row>
    <row r="108" spans="1:11">
      <c r="A108" s="76"/>
      <c r="B108" s="76"/>
      <c r="C108" s="76"/>
      <c r="D108" s="76"/>
      <c r="E108" s="76"/>
      <c r="F108" s="76"/>
      <c r="G108" s="76"/>
      <c r="H108" s="76"/>
      <c r="I108" s="76"/>
      <c r="J108" s="76"/>
      <c r="K108" s="76"/>
    </row>
    <row r="109" spans="1:11">
      <c r="A109" s="76"/>
      <c r="B109" s="76"/>
      <c r="C109" s="76"/>
      <c r="D109" s="76"/>
      <c r="E109" s="76"/>
      <c r="F109" s="76"/>
      <c r="G109" s="76"/>
      <c r="H109" s="76"/>
      <c r="I109" s="76"/>
      <c r="J109" s="76"/>
      <c r="K109" s="76"/>
    </row>
    <row r="110" spans="1:11">
      <c r="A110" s="76"/>
      <c r="B110" s="76"/>
      <c r="C110" s="76"/>
      <c r="D110" s="76"/>
      <c r="E110" s="76"/>
      <c r="F110" s="76"/>
      <c r="G110" s="76"/>
      <c r="H110" s="76"/>
      <c r="I110" s="76"/>
      <c r="J110" s="76"/>
      <c r="K110" s="76"/>
    </row>
    <row r="111" spans="1:11">
      <c r="A111" s="76"/>
      <c r="B111" s="76"/>
      <c r="C111" s="76"/>
      <c r="D111" s="76"/>
      <c r="E111" s="76"/>
      <c r="F111" s="76"/>
      <c r="G111" s="76"/>
      <c r="H111" s="76"/>
      <c r="I111" s="76"/>
      <c r="J111" s="76"/>
      <c r="K111" s="76"/>
    </row>
    <row r="112" spans="1:11">
      <c r="A112" s="76"/>
      <c r="B112" s="76"/>
      <c r="C112" s="76"/>
      <c r="D112" s="76"/>
      <c r="E112" s="76"/>
      <c r="F112" s="76"/>
      <c r="G112" s="76"/>
      <c r="H112" s="76"/>
      <c r="I112" s="76"/>
      <c r="J112" s="76"/>
      <c r="K112" s="76"/>
    </row>
    <row r="113" spans="1:11">
      <c r="A113" s="76"/>
      <c r="B113" s="76"/>
      <c r="C113" s="76"/>
      <c r="D113" s="76"/>
      <c r="E113" s="76"/>
      <c r="F113" s="76"/>
      <c r="G113" s="76"/>
      <c r="H113" s="76"/>
      <c r="I113" s="76"/>
      <c r="J113" s="76"/>
      <c r="K113" s="76"/>
    </row>
    <row r="114" spans="1:11">
      <c r="A114" s="76"/>
      <c r="B114" s="76"/>
      <c r="C114" s="76"/>
      <c r="D114" s="76"/>
      <c r="E114" s="76"/>
      <c r="F114" s="76"/>
      <c r="G114" s="76"/>
      <c r="H114" s="76"/>
      <c r="I114" s="76"/>
      <c r="J114" s="76"/>
      <c r="K114" s="76"/>
    </row>
    <row r="115" spans="1:11">
      <c r="A115" s="76"/>
      <c r="B115" s="76"/>
      <c r="C115" s="76"/>
      <c r="D115" s="76"/>
      <c r="E115" s="76"/>
      <c r="F115" s="76"/>
      <c r="G115" s="76"/>
      <c r="H115" s="76"/>
      <c r="I115" s="76"/>
      <c r="J115" s="76"/>
      <c r="K115" s="76"/>
    </row>
    <row r="116" spans="1:11">
      <c r="A116" s="76"/>
      <c r="B116" s="76"/>
      <c r="C116" s="76"/>
      <c r="D116" s="76"/>
      <c r="E116" s="76"/>
      <c r="F116" s="76"/>
      <c r="G116" s="76"/>
      <c r="H116" s="76"/>
      <c r="I116" s="76"/>
      <c r="J116" s="76"/>
      <c r="K116" s="76"/>
    </row>
    <row r="117" spans="1:11">
      <c r="A117" s="76"/>
      <c r="B117" s="76"/>
      <c r="C117" s="76"/>
      <c r="D117" s="76"/>
      <c r="E117" s="76"/>
      <c r="F117" s="76"/>
      <c r="G117" s="76"/>
      <c r="H117" s="76"/>
      <c r="I117" s="76"/>
      <c r="J117" s="76"/>
      <c r="K117" s="76"/>
    </row>
    <row r="118" spans="1:11">
      <c r="A118" s="76"/>
      <c r="B118" s="76"/>
      <c r="C118" s="76"/>
      <c r="D118" s="76"/>
      <c r="E118" s="76"/>
      <c r="F118" s="76"/>
      <c r="G118" s="76"/>
      <c r="H118" s="76"/>
      <c r="I118" s="76"/>
      <c r="J118" s="76"/>
      <c r="K118" s="76"/>
    </row>
    <row r="119" spans="1:11">
      <c r="A119" s="76"/>
      <c r="B119" s="76"/>
      <c r="C119" s="76"/>
      <c r="D119" s="76"/>
      <c r="E119" s="76"/>
      <c r="F119" s="76"/>
      <c r="G119" s="76"/>
      <c r="H119" s="76"/>
      <c r="I119" s="76"/>
      <c r="J119" s="76"/>
      <c r="K119" s="76"/>
    </row>
    <row r="120" spans="1:11">
      <c r="A120" s="76"/>
      <c r="B120" s="76"/>
      <c r="C120" s="76"/>
      <c r="D120" s="76"/>
      <c r="E120" s="76"/>
      <c r="F120" s="76"/>
      <c r="G120" s="76"/>
      <c r="H120" s="76"/>
      <c r="I120" s="76"/>
      <c r="J120" s="76"/>
      <c r="K120" s="76"/>
    </row>
    <row r="121" spans="1:11">
      <c r="A121" s="76"/>
      <c r="B121" s="76"/>
      <c r="C121" s="76"/>
      <c r="D121" s="76"/>
      <c r="E121" s="76"/>
      <c r="F121" s="76"/>
      <c r="G121" s="76"/>
      <c r="H121" s="76"/>
      <c r="I121" s="76"/>
      <c r="J121" s="76"/>
      <c r="K121" s="76"/>
    </row>
    <row r="122" spans="1:11">
      <c r="A122" s="76"/>
      <c r="B122" s="76"/>
      <c r="C122" s="76"/>
      <c r="D122" s="76"/>
      <c r="E122" s="76"/>
      <c r="F122" s="76"/>
      <c r="G122" s="76"/>
      <c r="H122" s="76"/>
      <c r="I122" s="76"/>
      <c r="J122" s="76"/>
      <c r="K122" s="76"/>
    </row>
    <row r="123" spans="1:11">
      <c r="A123" s="76"/>
      <c r="B123" s="76"/>
      <c r="C123" s="76"/>
      <c r="D123" s="76"/>
      <c r="E123" s="76"/>
      <c r="F123" s="76"/>
      <c r="G123" s="76"/>
      <c r="H123" s="76"/>
      <c r="I123" s="76"/>
      <c r="J123" s="76"/>
      <c r="K123" s="76"/>
    </row>
    <row r="124" spans="1:11">
      <c r="A124" s="76"/>
      <c r="B124" s="76"/>
      <c r="C124" s="76"/>
      <c r="D124" s="76"/>
      <c r="E124" s="76"/>
      <c r="F124" s="76"/>
      <c r="G124" s="76"/>
      <c r="H124" s="76"/>
      <c r="I124" s="76"/>
      <c r="J124" s="76"/>
      <c r="K124" s="76"/>
    </row>
    <row r="125" spans="1:11">
      <c r="A125" s="76"/>
      <c r="B125" s="76"/>
      <c r="C125" s="76"/>
      <c r="D125" s="76"/>
      <c r="E125" s="76"/>
      <c r="F125" s="76"/>
      <c r="G125" s="76"/>
      <c r="H125" s="76"/>
      <c r="I125" s="76"/>
      <c r="J125" s="76"/>
      <c r="K125" s="76"/>
    </row>
    <row r="126" spans="1:11">
      <c r="A126" s="76"/>
      <c r="B126" s="76"/>
      <c r="C126" s="76"/>
      <c r="D126" s="76"/>
      <c r="E126" s="76"/>
      <c r="F126" s="76"/>
      <c r="G126" s="76"/>
      <c r="H126" s="76"/>
      <c r="I126" s="76"/>
      <c r="J126" s="76"/>
      <c r="K126" s="76"/>
    </row>
    <row r="127" spans="1:11">
      <c r="A127" s="76"/>
      <c r="B127" s="76"/>
      <c r="C127" s="76"/>
      <c r="D127" s="76"/>
      <c r="E127" s="76"/>
      <c r="F127" s="76"/>
      <c r="G127" s="76"/>
      <c r="H127" s="76"/>
      <c r="I127" s="76"/>
      <c r="J127" s="76"/>
      <c r="K127" s="76"/>
    </row>
    <row r="128" spans="1:11">
      <c r="A128" s="76"/>
      <c r="B128" s="76"/>
      <c r="C128" s="76"/>
      <c r="D128" s="76"/>
      <c r="E128" s="76"/>
      <c r="F128" s="76"/>
      <c r="G128" s="76"/>
      <c r="H128" s="76"/>
      <c r="I128" s="76"/>
      <c r="J128" s="76"/>
      <c r="K128" s="76"/>
    </row>
    <row r="129" spans="1:11">
      <c r="A129" s="76"/>
      <c r="B129" s="76"/>
      <c r="C129" s="76"/>
      <c r="D129" s="76"/>
      <c r="E129" s="76"/>
      <c r="F129" s="76"/>
      <c r="G129" s="76"/>
      <c r="H129" s="76"/>
      <c r="I129" s="76"/>
      <c r="J129" s="76"/>
      <c r="K129" s="76"/>
    </row>
    <row r="130" spans="1:11">
      <c r="A130" s="76"/>
      <c r="B130" s="76"/>
      <c r="C130" s="76"/>
      <c r="D130" s="76"/>
      <c r="E130" s="76"/>
      <c r="F130" s="76"/>
      <c r="G130" s="76"/>
      <c r="H130" s="76"/>
      <c r="I130" s="76"/>
      <c r="J130" s="76"/>
      <c r="K130" s="76"/>
    </row>
    <row r="131" spans="1:11">
      <c r="A131" s="76"/>
      <c r="B131" s="76"/>
      <c r="C131" s="76"/>
      <c r="D131" s="76"/>
      <c r="E131" s="76"/>
      <c r="F131" s="76"/>
      <c r="G131" s="76"/>
      <c r="H131" s="76"/>
      <c r="I131" s="76"/>
      <c r="J131" s="76"/>
      <c r="K131" s="76"/>
    </row>
    <row r="132" spans="1:11">
      <c r="A132" s="76"/>
      <c r="B132" s="76"/>
      <c r="C132" s="76"/>
      <c r="D132" s="76"/>
      <c r="E132" s="76"/>
      <c r="F132" s="76"/>
      <c r="G132" s="76"/>
      <c r="H132" s="76"/>
      <c r="I132" s="76"/>
      <c r="J132" s="76"/>
      <c r="K132" s="76"/>
    </row>
    <row r="133" spans="1:11">
      <c r="A133" s="76"/>
      <c r="B133" s="76"/>
      <c r="C133" s="76"/>
      <c r="D133" s="76"/>
      <c r="E133" s="76"/>
      <c r="F133" s="76"/>
      <c r="G133" s="76"/>
      <c r="H133" s="76"/>
      <c r="I133" s="76"/>
      <c r="J133" s="76"/>
      <c r="K133" s="76"/>
    </row>
    <row r="134" spans="1:11">
      <c r="A134" s="76"/>
      <c r="B134" s="76"/>
      <c r="C134" s="76"/>
      <c r="D134" s="76"/>
      <c r="E134" s="76"/>
      <c r="F134" s="76"/>
      <c r="G134" s="76"/>
      <c r="H134" s="76"/>
      <c r="I134" s="76"/>
      <c r="J134" s="76"/>
      <c r="K134" s="76"/>
    </row>
    <row r="135" spans="1:11">
      <c r="A135" s="76"/>
      <c r="B135" s="76"/>
      <c r="C135" s="76"/>
      <c r="D135" s="76"/>
      <c r="E135" s="76"/>
      <c r="F135" s="76"/>
      <c r="G135" s="76"/>
      <c r="H135" s="76"/>
      <c r="I135" s="76"/>
      <c r="J135" s="76"/>
      <c r="K135" s="76"/>
    </row>
    <row r="136" spans="1:11">
      <c r="A136" s="76"/>
      <c r="B136" s="76"/>
      <c r="C136" s="76"/>
      <c r="D136" s="76"/>
      <c r="E136" s="76"/>
      <c r="F136" s="76"/>
      <c r="G136" s="76"/>
      <c r="H136" s="76"/>
      <c r="I136" s="76"/>
      <c r="J136" s="76"/>
      <c r="K136" s="76"/>
    </row>
    <row r="137" spans="1:11">
      <c r="A137" s="76"/>
      <c r="B137" s="76"/>
      <c r="C137" s="76"/>
      <c r="D137" s="76"/>
      <c r="E137" s="76"/>
      <c r="F137" s="76"/>
      <c r="G137" s="76"/>
      <c r="H137" s="76"/>
      <c r="I137" s="76"/>
      <c r="J137" s="76"/>
      <c r="K137" s="76"/>
    </row>
    <row r="138" spans="1:11">
      <c r="A138" s="76"/>
      <c r="B138" s="76"/>
      <c r="C138" s="76"/>
      <c r="D138" s="76"/>
      <c r="E138" s="76"/>
      <c r="F138" s="76"/>
      <c r="G138" s="76"/>
      <c r="H138" s="76"/>
      <c r="I138" s="76"/>
      <c r="J138" s="76"/>
      <c r="K138" s="76"/>
    </row>
    <row r="139" spans="1:11">
      <c r="A139" s="76"/>
      <c r="B139" s="76"/>
      <c r="C139" s="76"/>
      <c r="D139" s="76"/>
      <c r="E139" s="76"/>
      <c r="F139" s="76"/>
      <c r="G139" s="76"/>
      <c r="H139" s="76"/>
      <c r="I139" s="76"/>
      <c r="J139" s="76"/>
      <c r="K139" s="76"/>
    </row>
    <row r="140" spans="1:11">
      <c r="A140" s="76"/>
      <c r="B140" s="76"/>
      <c r="C140" s="76"/>
      <c r="D140" s="76"/>
      <c r="E140" s="76"/>
      <c r="F140" s="76"/>
      <c r="G140" s="76"/>
      <c r="H140" s="76"/>
      <c r="I140" s="76"/>
      <c r="J140" s="76"/>
      <c r="K140" s="76"/>
    </row>
    <row r="141" spans="1:11">
      <c r="A141" s="76"/>
      <c r="B141" s="76"/>
      <c r="C141" s="76"/>
      <c r="D141" s="76"/>
      <c r="E141" s="76"/>
      <c r="F141" s="76"/>
      <c r="G141" s="76"/>
      <c r="H141" s="76"/>
      <c r="I141" s="76"/>
      <c r="J141" s="76"/>
      <c r="K141" s="76"/>
    </row>
    <row r="142" spans="1:11">
      <c r="A142" s="76"/>
      <c r="B142" s="76"/>
      <c r="C142" s="76"/>
      <c r="D142" s="76"/>
      <c r="E142" s="76"/>
      <c r="F142" s="76"/>
      <c r="G142" s="76"/>
      <c r="H142" s="76"/>
      <c r="I142" s="76"/>
      <c r="J142" s="76"/>
      <c r="K142" s="76"/>
    </row>
    <row r="143" spans="1:11">
      <c r="A143" s="76"/>
      <c r="B143" s="76"/>
      <c r="C143" s="76"/>
      <c r="D143" s="76"/>
      <c r="E143" s="76"/>
      <c r="F143" s="76"/>
      <c r="G143" s="76"/>
      <c r="H143" s="76"/>
      <c r="I143" s="76"/>
      <c r="J143" s="76"/>
      <c r="K143" s="76"/>
    </row>
    <row r="144" spans="1:11">
      <c r="A144" s="76"/>
      <c r="B144" s="76"/>
      <c r="C144" s="76"/>
      <c r="D144" s="76"/>
      <c r="E144" s="76"/>
      <c r="F144" s="76"/>
      <c r="G144" s="76"/>
      <c r="H144" s="76"/>
      <c r="I144" s="76"/>
      <c r="J144" s="76"/>
      <c r="K144" s="76"/>
    </row>
    <row r="145" spans="1:11">
      <c r="A145" s="76"/>
      <c r="B145" s="76"/>
      <c r="C145" s="76"/>
      <c r="D145" s="76"/>
      <c r="E145" s="76"/>
      <c r="F145" s="76"/>
      <c r="G145" s="76"/>
      <c r="H145" s="76"/>
      <c r="I145" s="76"/>
      <c r="J145" s="76"/>
      <c r="K145" s="76"/>
    </row>
    <row r="146" spans="1:11">
      <c r="A146" s="76"/>
      <c r="B146" s="76"/>
      <c r="C146" s="76"/>
      <c r="D146" s="76"/>
      <c r="E146" s="76"/>
      <c r="F146" s="76"/>
      <c r="G146" s="76"/>
      <c r="H146" s="76"/>
      <c r="I146" s="76"/>
      <c r="J146" s="76"/>
      <c r="K146" s="76"/>
    </row>
    <row r="147" spans="1:11">
      <c r="A147" s="76"/>
      <c r="B147" s="76"/>
      <c r="C147" s="76"/>
      <c r="D147" s="76"/>
      <c r="E147" s="76"/>
      <c r="F147" s="76"/>
      <c r="G147" s="76"/>
      <c r="H147" s="76"/>
      <c r="I147" s="76"/>
      <c r="J147" s="76"/>
      <c r="K147" s="76"/>
    </row>
    <row r="148" spans="1:11">
      <c r="A148" s="76"/>
      <c r="B148" s="76"/>
      <c r="C148" s="76"/>
      <c r="D148" s="76"/>
      <c r="E148" s="76"/>
      <c r="F148" s="76"/>
      <c r="G148" s="76"/>
      <c r="H148" s="76"/>
      <c r="I148" s="76"/>
      <c r="J148" s="76"/>
      <c r="K148" s="76"/>
    </row>
    <row r="149" spans="1:11">
      <c r="A149" s="76"/>
      <c r="B149" s="76"/>
      <c r="C149" s="76"/>
      <c r="D149" s="76"/>
      <c r="E149" s="76"/>
      <c r="F149" s="76"/>
      <c r="G149" s="76"/>
      <c r="H149" s="76"/>
      <c r="I149" s="76"/>
      <c r="J149" s="76"/>
      <c r="K149" s="76"/>
    </row>
    <row r="150" spans="1:11">
      <c r="A150" s="76"/>
      <c r="B150" s="76"/>
      <c r="C150" s="76"/>
      <c r="D150" s="76"/>
      <c r="E150" s="76"/>
      <c r="F150" s="76"/>
      <c r="G150" s="76"/>
      <c r="H150" s="76"/>
      <c r="I150" s="76"/>
      <c r="J150" s="76"/>
      <c r="K150" s="76"/>
    </row>
    <row r="151" spans="1:11">
      <c r="A151" s="76"/>
      <c r="B151" s="76"/>
      <c r="C151" s="76"/>
      <c r="D151" s="76"/>
      <c r="E151" s="76"/>
      <c r="F151" s="76"/>
      <c r="G151" s="76"/>
      <c r="H151" s="76"/>
      <c r="I151" s="76"/>
      <c r="J151" s="76"/>
      <c r="K151" s="76"/>
    </row>
    <row r="152" spans="1:11">
      <c r="A152" s="76"/>
      <c r="B152" s="76"/>
      <c r="C152" s="76"/>
      <c r="D152" s="76"/>
      <c r="E152" s="76"/>
      <c r="F152" s="76"/>
      <c r="G152" s="76"/>
      <c r="H152" s="76"/>
      <c r="I152" s="76"/>
      <c r="J152" s="76"/>
      <c r="K152" s="76"/>
    </row>
    <row r="153" spans="1:11">
      <c r="A153" s="76"/>
      <c r="B153" s="76"/>
      <c r="C153" s="76"/>
      <c r="D153" s="76"/>
      <c r="E153" s="76"/>
      <c r="F153" s="76"/>
      <c r="G153" s="76"/>
      <c r="H153" s="76"/>
      <c r="I153" s="76"/>
      <c r="J153" s="76"/>
      <c r="K153" s="76"/>
    </row>
    <row r="154" spans="1:11">
      <c r="A154" s="76"/>
      <c r="B154" s="76"/>
      <c r="C154" s="76"/>
      <c r="D154" s="76"/>
      <c r="E154" s="76"/>
      <c r="F154" s="76"/>
      <c r="G154" s="76"/>
      <c r="H154" s="76"/>
      <c r="I154" s="76"/>
      <c r="J154" s="76"/>
      <c r="K154" s="76"/>
    </row>
    <row r="155" spans="1:11">
      <c r="A155" s="76"/>
      <c r="B155" s="76"/>
      <c r="C155" s="76"/>
      <c r="D155" s="76"/>
      <c r="E155" s="76"/>
      <c r="F155" s="76"/>
      <c r="G155" s="76"/>
      <c r="H155" s="76"/>
      <c r="I155" s="76"/>
      <c r="J155" s="76"/>
      <c r="K155" s="76"/>
    </row>
    <row r="156" spans="1:11">
      <c r="A156" s="76"/>
      <c r="B156" s="76"/>
      <c r="C156" s="76"/>
      <c r="D156" s="76"/>
      <c r="E156" s="76"/>
      <c r="F156" s="76"/>
      <c r="G156" s="76"/>
      <c r="H156" s="76"/>
      <c r="I156" s="76"/>
      <c r="J156" s="76"/>
      <c r="K156" s="76"/>
    </row>
    <row r="157" spans="1:11">
      <c r="A157" s="76"/>
      <c r="B157" s="76"/>
      <c r="C157" s="76"/>
      <c r="D157" s="76"/>
      <c r="E157" s="76"/>
      <c r="F157" s="76"/>
      <c r="G157" s="76"/>
      <c r="H157" s="76"/>
      <c r="I157" s="76"/>
      <c r="J157" s="76"/>
      <c r="K157" s="76"/>
    </row>
    <row r="158" spans="1:11">
      <c r="A158" s="76"/>
      <c r="B158" s="76"/>
      <c r="C158" s="76"/>
      <c r="D158" s="76"/>
      <c r="E158" s="76"/>
      <c r="F158" s="76"/>
      <c r="G158" s="76"/>
      <c r="H158" s="76"/>
      <c r="I158" s="76"/>
      <c r="J158" s="76"/>
      <c r="K158" s="76"/>
    </row>
    <row r="159" spans="1:11">
      <c r="A159" s="76"/>
      <c r="B159" s="76"/>
      <c r="C159" s="76"/>
      <c r="D159" s="76"/>
      <c r="E159" s="76"/>
      <c r="F159" s="76"/>
      <c r="G159" s="76"/>
      <c r="H159" s="76"/>
      <c r="I159" s="76"/>
      <c r="J159" s="76"/>
      <c r="K159" s="76"/>
    </row>
    <row r="160" spans="1:11">
      <c r="A160" s="76"/>
      <c r="B160" s="76"/>
      <c r="C160" s="76"/>
      <c r="D160" s="76"/>
      <c r="E160" s="76"/>
      <c r="F160" s="76"/>
      <c r="G160" s="76"/>
      <c r="H160" s="76"/>
      <c r="I160" s="76"/>
      <c r="J160" s="76"/>
      <c r="K160" s="76"/>
    </row>
    <row r="161" spans="1:11">
      <c r="A161" s="76"/>
      <c r="B161" s="76"/>
      <c r="C161" s="76"/>
      <c r="D161" s="76"/>
      <c r="E161" s="76"/>
      <c r="F161" s="76"/>
      <c r="G161" s="76"/>
      <c r="H161" s="76"/>
      <c r="I161" s="76"/>
      <c r="J161" s="76"/>
      <c r="K161" s="76"/>
    </row>
    <row r="162" spans="1:11">
      <c r="A162" s="76"/>
      <c r="B162" s="76"/>
      <c r="C162" s="76"/>
      <c r="D162" s="76"/>
      <c r="E162" s="76"/>
      <c r="F162" s="76"/>
      <c r="G162" s="76"/>
      <c r="H162" s="76"/>
      <c r="I162" s="76"/>
      <c r="J162" s="76"/>
      <c r="K162" s="76"/>
    </row>
    <row r="163" spans="1:11">
      <c r="A163" s="76"/>
      <c r="B163" s="76"/>
      <c r="C163" s="76"/>
      <c r="D163" s="76"/>
      <c r="E163" s="76"/>
      <c r="F163" s="76"/>
      <c r="G163" s="76"/>
      <c r="H163" s="76"/>
      <c r="I163" s="76"/>
      <c r="J163" s="76"/>
      <c r="K163" s="76"/>
    </row>
    <row r="164" spans="1:11">
      <c r="A164" s="76"/>
      <c r="B164" s="76"/>
      <c r="C164" s="76"/>
      <c r="D164" s="76"/>
      <c r="E164" s="76"/>
      <c r="F164" s="76"/>
      <c r="G164" s="76"/>
      <c r="H164" s="76"/>
      <c r="I164" s="76"/>
      <c r="J164" s="76"/>
      <c r="K164" s="76"/>
    </row>
    <row r="165" spans="1:11">
      <c r="A165" s="76"/>
      <c r="B165" s="76"/>
      <c r="C165" s="76"/>
      <c r="D165" s="76"/>
      <c r="E165" s="76"/>
      <c r="F165" s="76"/>
      <c r="G165" s="76"/>
      <c r="H165" s="76"/>
      <c r="I165" s="76"/>
      <c r="J165" s="76"/>
      <c r="K165" s="76"/>
    </row>
    <row r="166" spans="1:11">
      <c r="A166" s="76"/>
      <c r="B166" s="76"/>
      <c r="C166" s="76"/>
      <c r="D166" s="76"/>
      <c r="E166" s="76"/>
      <c r="F166" s="76"/>
      <c r="G166" s="76"/>
      <c r="H166" s="76"/>
      <c r="I166" s="76"/>
      <c r="J166" s="76"/>
      <c r="K166" s="76"/>
    </row>
    <row r="167" spans="1:11">
      <c r="A167" s="76"/>
      <c r="B167" s="76"/>
      <c r="C167" s="76"/>
      <c r="D167" s="76"/>
      <c r="E167" s="76"/>
      <c r="F167" s="76"/>
      <c r="G167" s="76"/>
      <c r="H167" s="76"/>
      <c r="I167" s="76"/>
      <c r="J167" s="76"/>
      <c r="K167" s="76"/>
    </row>
    <row r="168" spans="1:11">
      <c r="A168" s="76"/>
      <c r="B168" s="76"/>
      <c r="C168" s="76"/>
      <c r="D168" s="76"/>
      <c r="E168" s="76"/>
      <c r="F168" s="76"/>
      <c r="G168" s="76"/>
      <c r="H168" s="76"/>
      <c r="I168" s="76"/>
      <c r="J168" s="76"/>
      <c r="K168" s="76"/>
    </row>
    <row r="169" spans="1:11">
      <c r="A169" s="76"/>
      <c r="B169" s="76"/>
      <c r="C169" s="76"/>
      <c r="D169" s="76"/>
      <c r="E169" s="76"/>
      <c r="F169" s="76"/>
      <c r="G169" s="76"/>
      <c r="H169" s="76"/>
      <c r="I169" s="76"/>
      <c r="J169" s="76"/>
      <c r="K169" s="76"/>
    </row>
    <row r="170" spans="1:11">
      <c r="A170" s="76"/>
      <c r="B170" s="76"/>
      <c r="C170" s="76"/>
      <c r="D170" s="76"/>
      <c r="E170" s="76"/>
      <c r="F170" s="76"/>
      <c r="G170" s="76"/>
      <c r="H170" s="76"/>
      <c r="I170" s="76"/>
      <c r="J170" s="76"/>
      <c r="K170" s="76"/>
    </row>
    <row r="171" spans="1:11">
      <c r="A171" s="76"/>
      <c r="B171" s="76"/>
      <c r="C171" s="76"/>
      <c r="D171" s="76"/>
      <c r="E171" s="76"/>
      <c r="F171" s="76"/>
      <c r="G171" s="76"/>
      <c r="H171" s="76"/>
      <c r="I171" s="76"/>
      <c r="J171" s="76"/>
      <c r="K171" s="76"/>
    </row>
    <row r="172" spans="1:11">
      <c r="A172" s="76"/>
      <c r="B172" s="76"/>
      <c r="C172" s="76"/>
      <c r="D172" s="76"/>
      <c r="E172" s="76"/>
      <c r="F172" s="76"/>
      <c r="G172" s="76"/>
      <c r="H172" s="76"/>
      <c r="I172" s="76"/>
      <c r="J172" s="76"/>
      <c r="K172" s="76"/>
    </row>
    <row r="173" spans="1:11">
      <c r="A173" s="76"/>
      <c r="B173" s="76"/>
      <c r="C173" s="76"/>
      <c r="D173" s="76"/>
      <c r="E173" s="76"/>
      <c r="F173" s="76"/>
      <c r="G173" s="76"/>
      <c r="H173" s="76"/>
      <c r="I173" s="76"/>
      <c r="J173" s="76"/>
      <c r="K173" s="76"/>
    </row>
    <row r="174" spans="1:11">
      <c r="A174" s="76"/>
      <c r="B174" s="76"/>
      <c r="C174" s="76"/>
      <c r="D174" s="76"/>
      <c r="E174" s="76"/>
      <c r="F174" s="76"/>
      <c r="G174" s="76"/>
      <c r="H174" s="76"/>
      <c r="I174" s="76"/>
      <c r="J174" s="76"/>
      <c r="K174" s="76"/>
    </row>
    <row r="175" spans="1:11">
      <c r="A175" s="76"/>
      <c r="B175" s="76"/>
      <c r="C175" s="76"/>
      <c r="D175" s="76"/>
      <c r="E175" s="76"/>
      <c r="F175" s="76"/>
      <c r="G175" s="76"/>
      <c r="H175" s="76"/>
      <c r="I175" s="76"/>
      <c r="J175" s="76"/>
      <c r="K175" s="76"/>
    </row>
    <row r="176" spans="1:11">
      <c r="A176" s="76"/>
      <c r="B176" s="76"/>
      <c r="C176" s="76"/>
      <c r="D176" s="76"/>
      <c r="E176" s="76"/>
      <c r="F176" s="76"/>
      <c r="G176" s="76"/>
      <c r="H176" s="76"/>
      <c r="I176" s="76"/>
      <c r="J176" s="76"/>
      <c r="K176" s="76"/>
    </row>
    <row r="177" spans="1:11">
      <c r="A177" s="76"/>
      <c r="B177" s="76"/>
      <c r="C177" s="76"/>
      <c r="D177" s="76"/>
      <c r="E177" s="76"/>
      <c r="F177" s="76"/>
      <c r="G177" s="76"/>
      <c r="H177" s="76"/>
      <c r="I177" s="76"/>
      <c r="J177" s="76"/>
      <c r="K177" s="76"/>
    </row>
    <row r="178" spans="1:11">
      <c r="A178" s="76"/>
      <c r="B178" s="76"/>
      <c r="C178" s="76"/>
      <c r="D178" s="76"/>
      <c r="E178" s="76"/>
      <c r="F178" s="76"/>
      <c r="G178" s="76"/>
      <c r="H178" s="76"/>
      <c r="I178" s="76"/>
      <c r="J178" s="76"/>
      <c r="K178" s="76"/>
    </row>
    <row r="179" spans="1:11">
      <c r="A179" s="76"/>
      <c r="B179" s="76"/>
      <c r="C179" s="76"/>
      <c r="D179" s="76"/>
      <c r="E179" s="76"/>
      <c r="F179" s="76"/>
      <c r="G179" s="76"/>
      <c r="H179" s="76"/>
      <c r="I179" s="76"/>
      <c r="J179" s="76"/>
      <c r="K179" s="76"/>
    </row>
    <row r="180" spans="1:11">
      <c r="A180" s="76"/>
      <c r="B180" s="76"/>
      <c r="C180" s="76"/>
      <c r="D180" s="76"/>
      <c r="E180" s="76"/>
      <c r="F180" s="76"/>
      <c r="G180" s="76"/>
      <c r="H180" s="76"/>
      <c r="I180" s="76"/>
      <c r="J180" s="76"/>
      <c r="K180" s="76"/>
    </row>
    <row r="181" spans="1:11">
      <c r="A181" s="76"/>
      <c r="B181" s="76"/>
      <c r="C181" s="76"/>
      <c r="D181" s="76"/>
      <c r="E181" s="76"/>
      <c r="F181" s="76"/>
      <c r="G181" s="76"/>
      <c r="H181" s="76"/>
      <c r="I181" s="76"/>
      <c r="J181" s="76"/>
      <c r="K181" s="76"/>
    </row>
    <row r="182" spans="1:11">
      <c r="A182" s="76"/>
      <c r="B182" s="76"/>
      <c r="C182" s="76"/>
      <c r="D182" s="76"/>
      <c r="E182" s="76"/>
      <c r="F182" s="76"/>
      <c r="G182" s="76"/>
      <c r="H182" s="76"/>
      <c r="I182" s="76"/>
      <c r="J182" s="76"/>
      <c r="K182" s="76"/>
    </row>
    <row r="183" spans="1:11">
      <c r="A183" s="76"/>
      <c r="B183" s="76"/>
      <c r="C183" s="76"/>
      <c r="D183" s="76"/>
      <c r="E183" s="76"/>
      <c r="F183" s="76"/>
      <c r="G183" s="76"/>
      <c r="H183" s="76"/>
      <c r="I183" s="76"/>
      <c r="J183" s="76"/>
      <c r="K183" s="76"/>
    </row>
    <row r="184" spans="1:11">
      <c r="A184" s="76"/>
      <c r="B184" s="76"/>
      <c r="C184" s="76"/>
      <c r="D184" s="76"/>
      <c r="E184" s="76"/>
      <c r="F184" s="76"/>
      <c r="G184" s="76"/>
      <c r="H184" s="76"/>
      <c r="I184" s="76"/>
      <c r="J184" s="76"/>
      <c r="K184" s="76"/>
    </row>
    <row r="185" spans="1:11">
      <c r="A185" s="76"/>
      <c r="B185" s="76"/>
      <c r="C185" s="76"/>
      <c r="D185" s="76"/>
      <c r="E185" s="76"/>
      <c r="F185" s="76"/>
      <c r="G185" s="76"/>
      <c r="H185" s="76"/>
      <c r="I185" s="76"/>
      <c r="J185" s="76"/>
      <c r="K185" s="76"/>
    </row>
    <row r="186" spans="1:11">
      <c r="A186" s="76"/>
      <c r="B186" s="76"/>
      <c r="C186" s="76"/>
      <c r="D186" s="76"/>
      <c r="E186" s="76"/>
      <c r="F186" s="76"/>
      <c r="G186" s="76"/>
      <c r="H186" s="76"/>
      <c r="I186" s="76"/>
      <c r="J186" s="76"/>
      <c r="K186" s="76"/>
    </row>
    <row r="187" spans="1:11">
      <c r="A187" s="76"/>
      <c r="B187" s="76"/>
      <c r="C187" s="76"/>
      <c r="D187" s="76"/>
      <c r="E187" s="76"/>
      <c r="F187" s="76"/>
      <c r="G187" s="76"/>
      <c r="H187" s="76"/>
      <c r="I187" s="76"/>
      <c r="J187" s="76"/>
      <c r="K187" s="76"/>
    </row>
    <row r="188" spans="1:11">
      <c r="A188" s="76"/>
      <c r="B188" s="76"/>
      <c r="C188" s="76"/>
      <c r="D188" s="76"/>
      <c r="E188" s="76"/>
      <c r="F188" s="76"/>
      <c r="G188" s="76"/>
      <c r="H188" s="76"/>
      <c r="I188" s="76"/>
      <c r="J188" s="76"/>
      <c r="K188" s="76"/>
    </row>
    <row r="189" spans="1:11">
      <c r="A189" s="76"/>
      <c r="B189" s="76"/>
      <c r="C189" s="76"/>
      <c r="D189" s="76"/>
      <c r="E189" s="76"/>
      <c r="F189" s="76"/>
      <c r="G189" s="76"/>
      <c r="H189" s="76"/>
      <c r="I189" s="76"/>
      <c r="J189" s="76"/>
      <c r="K189" s="76"/>
    </row>
    <row r="190" spans="1:11">
      <c r="A190" s="76"/>
      <c r="B190" s="76"/>
      <c r="C190" s="76"/>
      <c r="D190" s="76"/>
      <c r="E190" s="76"/>
      <c r="F190" s="76"/>
      <c r="G190" s="76"/>
      <c r="H190" s="76"/>
      <c r="I190" s="76"/>
      <c r="J190" s="76"/>
      <c r="K190" s="76"/>
    </row>
    <row r="191" spans="1:11">
      <c r="A191" s="76"/>
      <c r="B191" s="76"/>
      <c r="C191" s="76"/>
      <c r="D191" s="76"/>
      <c r="E191" s="76"/>
      <c r="F191" s="76"/>
      <c r="G191" s="76"/>
      <c r="H191" s="76"/>
      <c r="I191" s="76"/>
      <c r="J191" s="76"/>
      <c r="K191" s="76"/>
    </row>
    <row r="192" spans="1:11">
      <c r="A192" s="76"/>
      <c r="B192" s="76"/>
      <c r="C192" s="76"/>
      <c r="D192" s="76"/>
      <c r="E192" s="76"/>
      <c r="F192" s="76"/>
      <c r="G192" s="76"/>
      <c r="H192" s="76"/>
      <c r="I192" s="76"/>
      <c r="J192" s="76"/>
      <c r="K192" s="76"/>
    </row>
    <row r="193" spans="1:11">
      <c r="A193" s="76"/>
      <c r="B193" s="76"/>
      <c r="C193" s="76"/>
      <c r="D193" s="76"/>
      <c r="E193" s="76"/>
      <c r="F193" s="76"/>
      <c r="G193" s="76"/>
      <c r="H193" s="76"/>
      <c r="I193" s="76"/>
      <c r="J193" s="76"/>
      <c r="K193" s="76"/>
    </row>
    <row r="194" spans="1:11">
      <c r="A194" s="76"/>
      <c r="B194" s="76"/>
      <c r="C194" s="76"/>
      <c r="D194" s="76"/>
      <c r="E194" s="76"/>
      <c r="F194" s="76"/>
      <c r="G194" s="76"/>
      <c r="H194" s="76"/>
      <c r="I194" s="76"/>
      <c r="J194" s="76"/>
      <c r="K194" s="76"/>
    </row>
    <row r="195" spans="1:11">
      <c r="A195" s="76"/>
      <c r="B195" s="76"/>
      <c r="C195" s="76"/>
      <c r="D195" s="76"/>
      <c r="E195" s="76"/>
      <c r="F195" s="76"/>
      <c r="G195" s="76"/>
      <c r="H195" s="76"/>
      <c r="I195" s="76"/>
      <c r="J195" s="76"/>
      <c r="K195" s="76"/>
    </row>
    <row r="196" spans="1:11">
      <c r="A196" s="76"/>
      <c r="B196" s="76"/>
      <c r="C196" s="76"/>
      <c r="D196" s="76"/>
      <c r="E196" s="76"/>
      <c r="F196" s="76"/>
      <c r="G196" s="76"/>
      <c r="H196" s="76"/>
      <c r="I196" s="76"/>
      <c r="J196" s="76"/>
      <c r="K196" s="76"/>
    </row>
    <row r="197" spans="1:11">
      <c r="A197" s="76"/>
      <c r="B197" s="76"/>
      <c r="C197" s="76"/>
      <c r="D197" s="76"/>
      <c r="E197" s="76"/>
      <c r="G197" s="76"/>
      <c r="H197" s="76"/>
      <c r="I197" s="76"/>
      <c r="J197" s="76"/>
      <c r="K197" s="76"/>
    </row>
    <row r="198" spans="1:11">
      <c r="A198" s="76"/>
      <c r="B198" s="76"/>
      <c r="C198" s="76"/>
      <c r="D198" s="76"/>
      <c r="E198" s="76"/>
      <c r="G198" s="76"/>
      <c r="H198" s="76"/>
      <c r="I198" s="76"/>
      <c r="J198" s="76"/>
      <c r="K198" s="76"/>
    </row>
    <row r="199" spans="1:11">
      <c r="A199" s="76"/>
      <c r="B199" s="76"/>
      <c r="C199" s="76"/>
      <c r="D199" s="76"/>
      <c r="E199" s="76"/>
      <c r="G199" s="76"/>
      <c r="H199" s="76"/>
      <c r="I199" s="76"/>
      <c r="J199" s="76"/>
      <c r="K199" s="76"/>
    </row>
    <row r="200" spans="1:11">
      <c r="A200" s="76"/>
      <c r="B200" s="76"/>
      <c r="C200" s="76"/>
      <c r="D200" s="76"/>
      <c r="E200" s="76"/>
      <c r="G200" s="76"/>
      <c r="H200" s="76"/>
      <c r="I200" s="76"/>
      <c r="J200" s="76"/>
      <c r="K200" s="76"/>
    </row>
    <row r="201" spans="1:11">
      <c r="A201" s="76"/>
      <c r="B201" s="76"/>
      <c r="C201" s="76"/>
      <c r="D201" s="76"/>
      <c r="E201" s="76"/>
      <c r="G201" s="76"/>
      <c r="H201" s="76"/>
      <c r="I201" s="76"/>
      <c r="J201" s="76"/>
      <c r="K201" s="76"/>
    </row>
    <row r="202" spans="1:11">
      <c r="A202" s="76"/>
      <c r="B202" s="76"/>
      <c r="C202" s="76"/>
      <c r="D202" s="76"/>
      <c r="E202" s="76"/>
      <c r="G202" s="76"/>
      <c r="H202" s="76"/>
      <c r="I202" s="76"/>
      <c r="J202" s="76"/>
      <c r="K202" s="76"/>
    </row>
    <row r="203" spans="1:11">
      <c r="A203" s="76"/>
      <c r="B203" s="76"/>
      <c r="C203" s="76"/>
      <c r="D203" s="76"/>
      <c r="E203" s="76"/>
      <c r="G203" s="76"/>
      <c r="H203" s="76"/>
      <c r="I203" s="76"/>
      <c r="J203" s="76"/>
      <c r="K203" s="76"/>
    </row>
    <row r="204" spans="1:11">
      <c r="A204" s="76"/>
      <c r="B204" s="76"/>
      <c r="C204" s="76"/>
      <c r="D204" s="76"/>
      <c r="E204" s="76"/>
      <c r="G204" s="76"/>
      <c r="H204" s="76"/>
      <c r="I204" s="76"/>
      <c r="J204" s="76"/>
      <c r="K204" s="76"/>
    </row>
    <row r="205" spans="1:11">
      <c r="A205" s="76"/>
      <c r="B205" s="76"/>
      <c r="C205" s="76"/>
      <c r="D205" s="76"/>
      <c r="E205" s="76"/>
      <c r="G205" s="76"/>
      <c r="H205" s="76"/>
      <c r="I205" s="76"/>
      <c r="J205" s="76"/>
      <c r="K205" s="76"/>
    </row>
    <row r="206" spans="1:11">
      <c r="A206" s="76"/>
      <c r="B206" s="76"/>
      <c r="C206" s="76"/>
      <c r="D206" s="76"/>
      <c r="E206" s="76"/>
      <c r="G206" s="76"/>
      <c r="H206" s="76"/>
      <c r="I206" s="76"/>
      <c r="J206" s="76"/>
      <c r="K206" s="76"/>
    </row>
    <row r="207" spans="1:11">
      <c r="A207" s="76"/>
      <c r="B207" s="76"/>
      <c r="C207" s="76"/>
      <c r="D207" s="76"/>
      <c r="E207" s="76"/>
      <c r="G207" s="76"/>
      <c r="H207" s="76"/>
      <c r="I207" s="76"/>
      <c r="J207" s="76"/>
      <c r="K207" s="76"/>
    </row>
    <row r="208" spans="1:11">
      <c r="A208" s="76"/>
      <c r="B208" s="76"/>
      <c r="C208" s="76"/>
      <c r="D208" s="76"/>
      <c r="E208" s="76"/>
      <c r="G208" s="76"/>
      <c r="H208" s="76"/>
      <c r="I208" s="76"/>
      <c r="J208" s="76"/>
      <c r="K208" s="76"/>
    </row>
    <row r="209" spans="1:11">
      <c r="A209" s="76"/>
      <c r="B209" s="76"/>
      <c r="C209" s="76"/>
      <c r="D209" s="76"/>
      <c r="E209" s="76"/>
      <c r="G209" s="76"/>
      <c r="H209" s="76"/>
      <c r="I209" s="76"/>
      <c r="J209" s="76"/>
      <c r="K209" s="76"/>
    </row>
    <row r="210" spans="1:11">
      <c r="A210" s="76"/>
      <c r="B210" s="76"/>
      <c r="C210" s="76"/>
      <c r="D210" s="76"/>
      <c r="E210" s="76"/>
      <c r="G210" s="76"/>
      <c r="H210" s="76"/>
      <c r="I210" s="76"/>
      <c r="J210" s="76"/>
      <c r="K210" s="76"/>
    </row>
    <row r="211" spans="1:11">
      <c r="A211" s="76"/>
      <c r="B211" s="76"/>
      <c r="C211" s="76"/>
      <c r="D211" s="76"/>
      <c r="E211" s="76"/>
      <c r="G211" s="76"/>
      <c r="H211" s="76"/>
      <c r="I211" s="76"/>
      <c r="J211" s="76"/>
      <c r="K211" s="76"/>
    </row>
    <row r="212" spans="1:11">
      <c r="A212" s="76"/>
      <c r="B212" s="76"/>
      <c r="C212" s="76"/>
      <c r="D212" s="76"/>
      <c r="E212" s="76"/>
      <c r="G212" s="76"/>
      <c r="H212" s="76"/>
      <c r="I212" s="76"/>
      <c r="J212" s="76"/>
      <c r="K212" s="76"/>
    </row>
    <row r="213" spans="1:11">
      <c r="A213" s="76"/>
      <c r="B213" s="76"/>
      <c r="C213" s="76"/>
      <c r="D213" s="76"/>
      <c r="E213" s="76"/>
      <c r="G213" s="76"/>
      <c r="H213" s="76"/>
      <c r="I213" s="76"/>
      <c r="J213" s="76"/>
      <c r="K213" s="76"/>
    </row>
    <row r="214" spans="1:11">
      <c r="A214" s="76"/>
      <c r="B214" s="76"/>
      <c r="C214" s="76"/>
      <c r="D214" s="76"/>
      <c r="E214" s="76"/>
      <c r="G214" s="76"/>
      <c r="H214" s="76"/>
      <c r="I214" s="76"/>
      <c r="J214" s="76"/>
      <c r="K214" s="76"/>
    </row>
    <row r="215" spans="1:11">
      <c r="A215" s="76"/>
      <c r="B215" s="76"/>
      <c r="C215" s="76"/>
      <c r="D215" s="76"/>
      <c r="E215" s="76"/>
      <c r="G215" s="76"/>
      <c r="H215" s="76"/>
      <c r="I215" s="76"/>
      <c r="J215" s="76"/>
      <c r="K215" s="76"/>
    </row>
    <row r="216" spans="1:11">
      <c r="A216" s="76"/>
      <c r="B216" s="76"/>
      <c r="C216" s="76"/>
      <c r="D216" s="76"/>
      <c r="E216" s="76"/>
      <c r="G216" s="76"/>
      <c r="H216" s="76"/>
      <c r="I216" s="76"/>
      <c r="J216" s="76"/>
      <c r="K216" s="76"/>
    </row>
    <row r="217" spans="1:11">
      <c r="A217" s="76"/>
      <c r="B217" s="76"/>
      <c r="C217" s="76"/>
      <c r="D217" s="76"/>
      <c r="E217" s="76"/>
      <c r="G217" s="76"/>
      <c r="H217" s="76"/>
      <c r="I217" s="76"/>
      <c r="J217" s="76"/>
      <c r="K217" s="76"/>
    </row>
    <row r="218" spans="1:11">
      <c r="A218" s="76"/>
      <c r="B218" s="76"/>
      <c r="C218" s="76"/>
      <c r="D218" s="76"/>
      <c r="E218" s="76"/>
      <c r="G218" s="76"/>
      <c r="H218" s="76"/>
      <c r="I218" s="76"/>
      <c r="J218" s="76"/>
      <c r="K218" s="76"/>
    </row>
    <row r="219" spans="1:11">
      <c r="A219" s="76"/>
      <c r="B219" s="76"/>
      <c r="C219" s="76"/>
      <c r="D219" s="76"/>
      <c r="E219" s="76"/>
      <c r="G219" s="76"/>
      <c r="H219" s="76"/>
      <c r="I219" s="76"/>
      <c r="J219" s="76"/>
      <c r="K219" s="76"/>
    </row>
    <row r="220" spans="1:11">
      <c r="A220" s="76"/>
      <c r="B220" s="76"/>
      <c r="C220" s="76"/>
      <c r="D220" s="76"/>
      <c r="E220" s="76"/>
      <c r="G220" s="76"/>
      <c r="H220" s="76"/>
      <c r="I220" s="76"/>
      <c r="J220" s="76"/>
      <c r="K220" s="76"/>
    </row>
    <row r="221" spans="1:11">
      <c r="A221" s="76"/>
      <c r="B221" s="76"/>
      <c r="C221" s="76"/>
      <c r="D221" s="76"/>
      <c r="E221" s="76"/>
      <c r="G221" s="76"/>
      <c r="H221" s="76"/>
      <c r="I221" s="76"/>
      <c r="J221" s="76"/>
      <c r="K221" s="76"/>
    </row>
    <row r="222" spans="1:11">
      <c r="A222" s="76"/>
      <c r="B222" s="76"/>
      <c r="C222" s="76"/>
      <c r="D222" s="76"/>
      <c r="E222" s="76"/>
      <c r="G222" s="76"/>
      <c r="H222" s="76"/>
      <c r="I222" s="76"/>
      <c r="J222" s="76"/>
      <c r="K222" s="76"/>
    </row>
    <row r="223" spans="1:11">
      <c r="A223" s="76"/>
      <c r="B223" s="76"/>
      <c r="C223" s="76"/>
      <c r="D223" s="76"/>
      <c r="E223" s="76"/>
      <c r="G223" s="76"/>
      <c r="H223" s="76"/>
      <c r="I223" s="76"/>
      <c r="J223" s="76"/>
      <c r="K223" s="76"/>
    </row>
    <row r="224" spans="1:11">
      <c r="A224" s="76"/>
      <c r="B224" s="76"/>
      <c r="C224" s="76"/>
      <c r="D224" s="76"/>
      <c r="E224" s="76"/>
      <c r="G224" s="76"/>
      <c r="H224" s="76"/>
      <c r="I224" s="76"/>
      <c r="J224" s="76"/>
      <c r="K224" s="76"/>
    </row>
    <row r="225" spans="1:11">
      <c r="A225" s="76"/>
      <c r="B225" s="76"/>
      <c r="C225" s="76"/>
      <c r="D225" s="76"/>
      <c r="E225" s="76"/>
      <c r="G225" s="76"/>
      <c r="H225" s="76"/>
      <c r="I225" s="76"/>
      <c r="J225" s="76"/>
      <c r="K225" s="76"/>
    </row>
    <row r="226" spans="1:11">
      <c r="A226" s="76"/>
      <c r="B226" s="76"/>
      <c r="C226" s="76"/>
      <c r="D226" s="76"/>
      <c r="E226" s="76"/>
      <c r="G226" s="76"/>
      <c r="H226" s="76"/>
      <c r="I226" s="76"/>
      <c r="J226" s="76"/>
      <c r="K226" s="76"/>
    </row>
    <row r="227" spans="1:11">
      <c r="A227" s="76"/>
      <c r="B227" s="76"/>
      <c r="C227" s="76"/>
      <c r="D227" s="76"/>
      <c r="E227" s="76"/>
      <c r="G227" s="76"/>
      <c r="H227" s="76"/>
      <c r="I227" s="76"/>
      <c r="J227" s="76"/>
      <c r="K227" s="76"/>
    </row>
    <row r="228" spans="1:11">
      <c r="A228" s="76"/>
      <c r="B228" s="76"/>
      <c r="C228" s="76"/>
      <c r="D228" s="76"/>
      <c r="E228" s="76"/>
      <c r="G228" s="76"/>
      <c r="H228" s="76"/>
      <c r="I228" s="76"/>
      <c r="J228" s="76"/>
      <c r="K228" s="76"/>
    </row>
    <row r="229" spans="1:11">
      <c r="A229" s="76"/>
      <c r="B229" s="76"/>
      <c r="C229" s="76"/>
      <c r="D229" s="76"/>
      <c r="E229" s="76"/>
      <c r="G229" s="76"/>
      <c r="H229" s="76"/>
      <c r="I229" s="76"/>
      <c r="J229" s="76"/>
      <c r="K229" s="76"/>
    </row>
    <row r="230" spans="1:11">
      <c r="A230" s="76"/>
      <c r="B230" s="76"/>
      <c r="C230" s="76"/>
      <c r="D230" s="76"/>
      <c r="E230" s="76"/>
      <c r="G230" s="76"/>
      <c r="H230" s="76"/>
      <c r="I230" s="76"/>
      <c r="J230" s="76"/>
      <c r="K230" s="76"/>
    </row>
    <row r="231" spans="1:11">
      <c r="A231" s="76"/>
      <c r="B231" s="76"/>
      <c r="C231" s="76"/>
      <c r="D231" s="76"/>
      <c r="E231" s="76"/>
      <c r="G231" s="76"/>
      <c r="H231" s="76"/>
      <c r="I231" s="76"/>
      <c r="J231" s="76"/>
      <c r="K231" s="76"/>
    </row>
    <row r="232" spans="1:11">
      <c r="A232" s="76"/>
      <c r="B232" s="76"/>
      <c r="C232" s="76"/>
      <c r="D232" s="76"/>
      <c r="E232" s="76"/>
      <c r="G232" s="76"/>
      <c r="H232" s="76"/>
      <c r="I232" s="76"/>
      <c r="J232" s="76"/>
      <c r="K232" s="76"/>
    </row>
    <row r="233" spans="1:11">
      <c r="A233" s="76"/>
      <c r="B233" s="76"/>
      <c r="C233" s="76"/>
      <c r="D233" s="76"/>
      <c r="E233" s="76"/>
      <c r="G233" s="76"/>
      <c r="H233" s="76"/>
      <c r="I233" s="76"/>
      <c r="J233" s="76"/>
      <c r="K233" s="76"/>
    </row>
    <row r="234" spans="1:11">
      <c r="A234" s="76"/>
      <c r="B234" s="76"/>
      <c r="C234" s="76"/>
      <c r="D234" s="76"/>
      <c r="E234" s="76"/>
      <c r="G234" s="76"/>
      <c r="H234" s="76"/>
      <c r="I234" s="76"/>
      <c r="J234" s="76"/>
      <c r="K234" s="76"/>
    </row>
    <row r="235" spans="1:11">
      <c r="A235" s="76"/>
      <c r="B235" s="76"/>
      <c r="C235" s="76"/>
      <c r="D235" s="76"/>
      <c r="E235" s="76"/>
      <c r="G235" s="76"/>
      <c r="H235" s="76"/>
      <c r="I235" s="76"/>
      <c r="J235" s="76"/>
      <c r="K235" s="76"/>
    </row>
    <row r="236" spans="1:11">
      <c r="A236" s="76"/>
      <c r="B236" s="76"/>
      <c r="C236" s="76"/>
      <c r="D236" s="76"/>
      <c r="E236" s="76"/>
      <c r="G236" s="76"/>
      <c r="H236" s="76"/>
      <c r="I236" s="76"/>
      <c r="J236" s="76"/>
      <c r="K236" s="76"/>
    </row>
    <row r="237" spans="1:11">
      <c r="A237" s="76"/>
      <c r="B237" s="76"/>
      <c r="C237" s="76"/>
      <c r="D237" s="76"/>
      <c r="E237" s="76"/>
      <c r="G237" s="76"/>
      <c r="H237" s="76"/>
      <c r="I237" s="76"/>
      <c r="J237" s="76"/>
      <c r="K237" s="76"/>
    </row>
    <row r="238" spans="1:11">
      <c r="A238" s="76"/>
      <c r="B238" s="76"/>
      <c r="C238" s="76"/>
      <c r="D238" s="76"/>
      <c r="E238" s="76"/>
      <c r="G238" s="76"/>
      <c r="H238" s="76"/>
      <c r="I238" s="76"/>
      <c r="J238" s="76"/>
      <c r="K238" s="76"/>
    </row>
    <row r="239" spans="1:11">
      <c r="A239" s="76"/>
      <c r="B239" s="76"/>
      <c r="C239" s="76"/>
      <c r="D239" s="76"/>
      <c r="E239" s="76"/>
      <c r="G239" s="76"/>
      <c r="H239" s="76"/>
      <c r="I239" s="76"/>
      <c r="J239" s="76"/>
      <c r="K239" s="76"/>
    </row>
    <row r="240" spans="1:11">
      <c r="A240" s="76"/>
      <c r="B240" s="76"/>
      <c r="C240" s="76"/>
      <c r="D240" s="76"/>
      <c r="E240" s="76"/>
      <c r="G240" s="76"/>
      <c r="H240" s="76"/>
      <c r="I240" s="76"/>
      <c r="J240" s="76"/>
      <c r="K240" s="76"/>
    </row>
    <row r="241" spans="1:11">
      <c r="A241" s="76"/>
      <c r="B241" s="76"/>
      <c r="C241" s="76"/>
      <c r="D241" s="76"/>
      <c r="E241" s="76"/>
      <c r="G241" s="76"/>
      <c r="H241" s="76"/>
      <c r="I241" s="76"/>
      <c r="J241" s="76"/>
      <c r="K241" s="76"/>
    </row>
    <row r="242" spans="1:11">
      <c r="A242" s="76"/>
      <c r="B242" s="76"/>
      <c r="C242" s="76"/>
      <c r="D242" s="76"/>
      <c r="E242" s="76"/>
      <c r="G242" s="76"/>
      <c r="H242" s="76"/>
      <c r="I242" s="76"/>
      <c r="J242" s="76"/>
      <c r="K242" s="76"/>
    </row>
    <row r="243" spans="1:11">
      <c r="A243" s="76"/>
      <c r="B243" s="76"/>
      <c r="C243" s="76"/>
      <c r="D243" s="76"/>
      <c r="E243" s="76"/>
      <c r="G243" s="76"/>
      <c r="H243" s="76"/>
      <c r="I243" s="76"/>
      <c r="J243" s="76"/>
      <c r="K243" s="76"/>
    </row>
    <row r="244" spans="1:11">
      <c r="A244" s="76"/>
      <c r="B244" s="76"/>
      <c r="C244" s="76"/>
      <c r="D244" s="76"/>
      <c r="E244" s="76"/>
      <c r="G244" s="76"/>
      <c r="H244" s="76"/>
      <c r="I244" s="76"/>
      <c r="J244" s="76"/>
      <c r="K244" s="76"/>
    </row>
    <row r="245" spans="1:11">
      <c r="A245" s="76"/>
      <c r="B245" s="76"/>
      <c r="C245" s="76"/>
      <c r="D245" s="76"/>
      <c r="E245" s="76"/>
      <c r="G245" s="76"/>
      <c r="H245" s="76"/>
      <c r="I245" s="76"/>
      <c r="J245" s="76"/>
      <c r="K245" s="76"/>
    </row>
    <row r="246" spans="1:11">
      <c r="A246" s="76"/>
      <c r="B246" s="76"/>
      <c r="C246" s="76"/>
      <c r="D246" s="76"/>
      <c r="E246" s="76"/>
      <c r="G246" s="76"/>
      <c r="H246" s="76"/>
      <c r="I246" s="76"/>
      <c r="J246" s="76"/>
      <c r="K246" s="76"/>
    </row>
    <row r="247" spans="1:11">
      <c r="A247" s="76"/>
      <c r="B247" s="76"/>
      <c r="C247" s="76"/>
      <c r="D247" s="76"/>
      <c r="E247" s="76"/>
      <c r="G247" s="76"/>
      <c r="H247" s="76"/>
      <c r="I247" s="76"/>
      <c r="J247" s="76"/>
      <c r="K247" s="76"/>
    </row>
    <row r="248" spans="1:11">
      <c r="A248" s="76"/>
      <c r="B248" s="76"/>
      <c r="C248" s="76"/>
      <c r="D248" s="76"/>
      <c r="E248" s="76"/>
      <c r="G248" s="76"/>
      <c r="H248" s="76"/>
      <c r="I248" s="76"/>
      <c r="J248" s="76"/>
      <c r="K248" s="76"/>
    </row>
    <row r="249" spans="1:11">
      <c r="A249" s="76"/>
      <c r="B249" s="76"/>
      <c r="C249" s="76"/>
      <c r="D249" s="76"/>
      <c r="E249" s="76"/>
      <c r="G249" s="76"/>
      <c r="H249" s="76"/>
      <c r="I249" s="76"/>
      <c r="J249" s="76"/>
      <c r="K249" s="76"/>
    </row>
    <row r="250" spans="1:11">
      <c r="A250" s="76"/>
      <c r="B250" s="76"/>
      <c r="C250" s="76"/>
      <c r="D250" s="76"/>
      <c r="E250" s="76"/>
      <c r="G250" s="76"/>
      <c r="H250" s="76"/>
      <c r="I250" s="76"/>
      <c r="J250" s="76"/>
      <c r="K250" s="76"/>
    </row>
    <row r="251" spans="1:11">
      <c r="A251" s="76"/>
      <c r="B251" s="76"/>
      <c r="C251" s="76"/>
      <c r="D251" s="76"/>
      <c r="E251" s="76"/>
      <c r="G251" s="76"/>
      <c r="H251" s="76"/>
      <c r="I251" s="76"/>
      <c r="J251" s="76"/>
      <c r="K251" s="76"/>
    </row>
    <row r="252" spans="1:11">
      <c r="A252" s="76"/>
      <c r="B252" s="76"/>
      <c r="C252" s="76"/>
      <c r="D252" s="76"/>
      <c r="E252" s="76"/>
      <c r="G252" s="76"/>
      <c r="H252" s="76"/>
      <c r="I252" s="76"/>
      <c r="J252" s="76"/>
      <c r="K252" s="76"/>
    </row>
    <row r="253" spans="1:11">
      <c r="A253" s="76"/>
      <c r="B253" s="76"/>
      <c r="C253" s="76"/>
      <c r="D253" s="76"/>
      <c r="E253" s="76"/>
      <c r="G253" s="76"/>
      <c r="H253" s="76"/>
      <c r="I253" s="76"/>
      <c r="J253" s="76"/>
      <c r="K253" s="76"/>
    </row>
    <row r="254" spans="1:11">
      <c r="A254" s="76"/>
      <c r="B254" s="76"/>
      <c r="C254" s="76"/>
      <c r="D254" s="76"/>
      <c r="E254" s="76"/>
      <c r="G254" s="76"/>
      <c r="H254" s="76"/>
      <c r="I254" s="76"/>
      <c r="J254" s="76"/>
      <c r="K254" s="76"/>
    </row>
    <row r="255" spans="1:11">
      <c r="A255" s="76"/>
      <c r="B255" s="76"/>
      <c r="C255" s="76"/>
      <c r="D255" s="76"/>
      <c r="E255" s="76"/>
      <c r="G255" s="76"/>
      <c r="H255" s="76"/>
      <c r="I255" s="76"/>
      <c r="J255" s="76"/>
      <c r="K255" s="76"/>
    </row>
    <row r="256" spans="1:11">
      <c r="A256" s="76"/>
      <c r="B256" s="76"/>
      <c r="C256" s="76"/>
      <c r="D256" s="76"/>
      <c r="E256" s="76"/>
      <c r="G256" s="76"/>
      <c r="H256" s="76"/>
      <c r="I256" s="76"/>
      <c r="J256" s="76"/>
      <c r="K256" s="76"/>
    </row>
    <row r="257" spans="1:11">
      <c r="A257" s="76"/>
      <c r="B257" s="76"/>
      <c r="C257" s="76"/>
      <c r="D257" s="76"/>
      <c r="E257" s="76"/>
      <c r="G257" s="76"/>
      <c r="H257" s="76"/>
      <c r="I257" s="76"/>
      <c r="J257" s="76"/>
      <c r="K257" s="76"/>
    </row>
    <row r="258" spans="1:11">
      <c r="A258" s="76"/>
      <c r="B258" s="76"/>
      <c r="C258" s="76"/>
      <c r="D258" s="76"/>
      <c r="E258" s="76"/>
      <c r="G258" s="76"/>
      <c r="H258" s="76"/>
      <c r="I258" s="76"/>
      <c r="J258" s="76"/>
      <c r="K258" s="76"/>
    </row>
    <row r="259" spans="1:11">
      <c r="A259" s="76"/>
      <c r="B259" s="76"/>
      <c r="C259" s="76"/>
      <c r="D259" s="76"/>
      <c r="E259" s="76"/>
      <c r="G259" s="76"/>
      <c r="H259" s="76"/>
      <c r="I259" s="76"/>
      <c r="J259" s="76"/>
      <c r="K259" s="76"/>
    </row>
  </sheetData>
  <conditionalFormatting sqref="J1">
    <cfRule type="containsText" dxfId="10" priority="2" operator="containsText" text="Errors">
      <formula>NOT(ISERROR(SEARCH("Errors",J1)))</formula>
    </cfRule>
  </conditionalFormatting>
  <conditionalFormatting sqref="H1">
    <cfRule type="containsText" dxfId="9" priority="1" operator="containsText" text="Errors">
      <formula>NOT(ISERROR(SEARCH("Errors",H1)))</formula>
    </cfRule>
  </conditionalFormatting>
  <dataValidations count="2">
    <dataValidation type="list" showInputMessage="1" showErrorMessage="1" sqref="A2">
      <formula1>CAU</formula1>
    </dataValidation>
    <dataValidation type="whole" allowBlank="1" showInputMessage="1" showErrorMessage="1" errorTitle="Data Validation" error="Please enter a whole number between 0 and 2147483647." sqref="B7:N62">
      <formula1>0</formula1>
      <formula2>10000000000</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showInputMessage="1" showErrorMessage="1">
          <x14:formula1>
            <xm:f>'Addl Info'!$A$2:$A$3</xm:f>
          </x14:formula1>
          <xm:sqref>B2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O196"/>
  <sheetViews>
    <sheetView topLeftCell="A50" workbookViewId="0">
      <selection activeCell="K56" sqref="K56"/>
    </sheetView>
  </sheetViews>
  <sheetFormatPr defaultColWidth="8.88671875" defaultRowHeight="13.2"/>
  <cols>
    <col min="1" max="1" width="30.6640625" style="2" customWidth="1"/>
    <col min="2" max="2" width="15.6640625" style="2" customWidth="1"/>
    <col min="3" max="3" width="15.6640625" style="2" hidden="1" customWidth="1"/>
    <col min="4" max="6" width="15.6640625" style="2" customWidth="1"/>
    <col min="7" max="7" width="15.6640625" style="2" hidden="1" customWidth="1"/>
    <col min="8" max="12" width="15.6640625" style="2" customWidth="1"/>
    <col min="13" max="14" width="25.6640625" style="2" customWidth="1"/>
    <col min="15" max="16384" width="8.88671875" style="2"/>
  </cols>
  <sheetData>
    <row r="1" spans="1:15">
      <c r="A1" s="197" t="s">
        <v>1033</v>
      </c>
      <c r="B1" s="198"/>
      <c r="D1" s="188" t="str">
        <f>IF('Compliance Issues'!C3="x","Errors exist, see the Compliance Issues tab.","")</f>
        <v>Errors exist, see the Compliance Issues tab.</v>
      </c>
      <c r="E1" s="188"/>
      <c r="G1" s="188"/>
      <c r="H1" s="188"/>
      <c r="I1" s="188"/>
      <c r="J1" s="188"/>
      <c r="K1" s="188"/>
      <c r="L1" s="188"/>
    </row>
    <row r="2" spans="1:15" ht="15.6">
      <c r="A2" s="10" t="str">
        <f>'180B IIIB'!A2</f>
        <v>Dane</v>
      </c>
      <c r="B2" s="8" t="s">
        <v>4</v>
      </c>
      <c r="D2" s="179" t="str">
        <f>LOOKUP(B2,Date,'Addl Info'!B9:B9)</f>
        <v>2021 BUDGET</v>
      </c>
      <c r="E2" s="189">
        <f ca="1">IF(D2="Non-Submission Period",0,LOOKUP(A2,CAUTAU,Allocations!J4:J6))</f>
        <v>191160</v>
      </c>
      <c r="G2" s="179"/>
      <c r="H2" s="188"/>
      <c r="I2" s="188"/>
      <c r="K2" s="190"/>
    </row>
    <row r="3" spans="1:15">
      <c r="A3" s="188"/>
      <c r="B3" s="192"/>
      <c r="C3" s="192"/>
      <c r="D3" s="242" t="s">
        <v>917</v>
      </c>
      <c r="E3" s="191">
        <f ca="1">E2-I62</f>
        <v>0</v>
      </c>
      <c r="G3" s="188"/>
      <c r="H3" s="192"/>
      <c r="I3" s="192"/>
      <c r="J3" s="192"/>
      <c r="K3" s="192"/>
      <c r="L3" s="188"/>
    </row>
    <row r="4" spans="1:15">
      <c r="A4" s="188"/>
      <c r="B4" s="192"/>
      <c r="C4" s="192"/>
      <c r="D4" s="188"/>
      <c r="E4" s="188"/>
      <c r="G4" s="188"/>
      <c r="H4" s="192"/>
      <c r="I4" s="192"/>
      <c r="J4" s="192"/>
      <c r="K4" s="192"/>
      <c r="L4" s="188"/>
    </row>
    <row r="5" spans="1:15">
      <c r="A5" s="193"/>
      <c r="B5" s="194"/>
      <c r="C5" s="194"/>
      <c r="D5" s="188"/>
      <c r="E5" s="188"/>
      <c r="G5" s="188"/>
      <c r="H5" s="194"/>
      <c r="I5" s="194"/>
      <c r="J5" s="194"/>
      <c r="K5" s="194"/>
      <c r="L5" s="188"/>
    </row>
    <row r="6" spans="1:15" ht="77.099999999999994" customHeight="1">
      <c r="A6" s="195" t="s">
        <v>918</v>
      </c>
      <c r="B6" s="195" t="s">
        <v>955</v>
      </c>
      <c r="C6" s="195" t="s">
        <v>987</v>
      </c>
      <c r="D6" s="195" t="s">
        <v>919</v>
      </c>
      <c r="E6" s="195" t="s">
        <v>920</v>
      </c>
      <c r="F6" s="195" t="s">
        <v>971</v>
      </c>
      <c r="G6" s="195" t="s">
        <v>987</v>
      </c>
      <c r="H6" s="195" t="s">
        <v>921</v>
      </c>
      <c r="I6" s="195" t="s">
        <v>965</v>
      </c>
      <c r="J6" s="195" t="s">
        <v>922</v>
      </c>
      <c r="K6" s="195" t="s">
        <v>923</v>
      </c>
      <c r="L6" s="195" t="s">
        <v>924</v>
      </c>
      <c r="M6" s="195" t="s">
        <v>966</v>
      </c>
      <c r="N6" s="195" t="s">
        <v>967</v>
      </c>
    </row>
    <row r="7" spans="1:15" ht="26.1" customHeight="1">
      <c r="A7" s="249" t="s">
        <v>168</v>
      </c>
      <c r="B7" s="222"/>
      <c r="C7" s="222"/>
      <c r="D7" s="222"/>
      <c r="E7" s="222"/>
      <c r="F7" s="222"/>
      <c r="G7" s="222"/>
      <c r="H7" s="222"/>
      <c r="I7" s="222"/>
      <c r="J7" s="222"/>
      <c r="K7" s="222"/>
      <c r="L7" s="222"/>
      <c r="M7" s="140">
        <f t="shared" ref="M7:M38" si="0">B7+C7+D7+F7+G7+H7+I7+J7+K7+L7</f>
        <v>0</v>
      </c>
      <c r="N7" s="140">
        <f t="shared" ref="N7:N38" si="1">B7+C7+D7+E7+F7+G7+H7+I7+J7+K7+L7</f>
        <v>0</v>
      </c>
      <c r="O7" s="301" t="str">
        <f>IF(AND(N7&gt;0,I7=0),"x","")</f>
        <v/>
      </c>
    </row>
    <row r="8" spans="1:15" ht="26.1" customHeight="1">
      <c r="A8" s="249" t="s">
        <v>171</v>
      </c>
      <c r="B8" s="222"/>
      <c r="C8" s="222"/>
      <c r="D8" s="222"/>
      <c r="E8" s="222"/>
      <c r="F8" s="222"/>
      <c r="G8" s="222"/>
      <c r="H8" s="222"/>
      <c r="I8" s="222"/>
      <c r="J8" s="222"/>
      <c r="K8" s="222"/>
      <c r="L8" s="222"/>
      <c r="M8" s="140">
        <f t="shared" si="0"/>
        <v>0</v>
      </c>
      <c r="N8" s="140">
        <f t="shared" si="1"/>
        <v>0</v>
      </c>
      <c r="O8" s="301" t="str">
        <f t="shared" ref="O8:O61" si="2">IF(AND(N8&gt;0,I8=0),"x","")</f>
        <v/>
      </c>
    </row>
    <row r="9" spans="1:15" ht="26.1" customHeight="1">
      <c r="A9" s="249" t="s">
        <v>179</v>
      </c>
      <c r="B9" s="222"/>
      <c r="C9" s="222"/>
      <c r="D9" s="222"/>
      <c r="E9" s="222"/>
      <c r="F9" s="222"/>
      <c r="G9" s="222"/>
      <c r="H9" s="222"/>
      <c r="I9" s="222"/>
      <c r="J9" s="222"/>
      <c r="K9" s="222"/>
      <c r="L9" s="222"/>
      <c r="M9" s="140">
        <f t="shared" si="0"/>
        <v>0</v>
      </c>
      <c r="N9" s="140">
        <f t="shared" si="1"/>
        <v>0</v>
      </c>
      <c r="O9" s="301" t="str">
        <f t="shared" si="2"/>
        <v/>
      </c>
    </row>
    <row r="10" spans="1:15" ht="26.1" customHeight="1">
      <c r="A10" s="249" t="s">
        <v>187</v>
      </c>
      <c r="B10" s="222"/>
      <c r="C10" s="222"/>
      <c r="D10" s="222"/>
      <c r="E10" s="222"/>
      <c r="F10" s="222"/>
      <c r="G10" s="222"/>
      <c r="H10" s="222"/>
      <c r="I10" s="222"/>
      <c r="J10" s="222"/>
      <c r="K10" s="222"/>
      <c r="L10" s="222"/>
      <c r="M10" s="140">
        <f t="shared" si="0"/>
        <v>0</v>
      </c>
      <c r="N10" s="140">
        <f t="shared" si="1"/>
        <v>0</v>
      </c>
      <c r="O10" s="301" t="str">
        <f t="shared" si="2"/>
        <v/>
      </c>
    </row>
    <row r="11" spans="1:15" ht="26.1" customHeight="1">
      <c r="A11" s="137" t="s">
        <v>925</v>
      </c>
      <c r="B11" s="222"/>
      <c r="C11" s="222"/>
      <c r="D11" s="222"/>
      <c r="E11" s="222"/>
      <c r="F11" s="222"/>
      <c r="G11" s="222"/>
      <c r="H11" s="222"/>
      <c r="I11" s="222"/>
      <c r="J11" s="222"/>
      <c r="K11" s="222"/>
      <c r="L11" s="222"/>
      <c r="M11" s="140">
        <f t="shared" si="0"/>
        <v>0</v>
      </c>
      <c r="N11" s="140">
        <f t="shared" si="1"/>
        <v>0</v>
      </c>
      <c r="O11" s="301" t="str">
        <f t="shared" si="2"/>
        <v/>
      </c>
    </row>
    <row r="12" spans="1:15" ht="26.1" customHeight="1">
      <c r="A12" s="249" t="s">
        <v>218</v>
      </c>
      <c r="B12" s="222"/>
      <c r="C12" s="222"/>
      <c r="D12" s="222"/>
      <c r="E12" s="222"/>
      <c r="F12" s="222"/>
      <c r="G12" s="222"/>
      <c r="H12" s="222"/>
      <c r="I12" s="222"/>
      <c r="J12" s="222"/>
      <c r="K12" s="222"/>
      <c r="L12" s="222"/>
      <c r="M12" s="140">
        <f t="shared" si="0"/>
        <v>0</v>
      </c>
      <c r="N12" s="140">
        <f t="shared" si="1"/>
        <v>0</v>
      </c>
      <c r="O12" s="301" t="str">
        <f t="shared" si="2"/>
        <v/>
      </c>
    </row>
    <row r="13" spans="1:15" ht="26.1" customHeight="1">
      <c r="A13" s="249" t="s">
        <v>222</v>
      </c>
      <c r="B13" s="222"/>
      <c r="C13" s="222"/>
      <c r="D13" s="222"/>
      <c r="E13" s="222"/>
      <c r="F13" s="222"/>
      <c r="G13" s="222"/>
      <c r="H13" s="222"/>
      <c r="I13" s="222"/>
      <c r="J13" s="222"/>
      <c r="K13" s="222"/>
      <c r="L13" s="222"/>
      <c r="M13" s="140">
        <f t="shared" si="0"/>
        <v>0</v>
      </c>
      <c r="N13" s="140">
        <f t="shared" si="1"/>
        <v>0</v>
      </c>
      <c r="O13" s="301" t="str">
        <f t="shared" si="2"/>
        <v/>
      </c>
    </row>
    <row r="14" spans="1:15" ht="26.1" customHeight="1">
      <c r="A14" s="137" t="s">
        <v>224</v>
      </c>
      <c r="B14" s="222"/>
      <c r="C14" s="222"/>
      <c r="D14" s="222"/>
      <c r="E14" s="222"/>
      <c r="F14" s="222"/>
      <c r="G14" s="222"/>
      <c r="H14" s="222"/>
      <c r="I14" s="222"/>
      <c r="J14" s="222"/>
      <c r="K14" s="222"/>
      <c r="L14" s="222"/>
      <c r="M14" s="140">
        <f t="shared" si="0"/>
        <v>0</v>
      </c>
      <c r="N14" s="140">
        <f t="shared" si="1"/>
        <v>0</v>
      </c>
      <c r="O14" s="301" t="str">
        <f t="shared" si="2"/>
        <v/>
      </c>
    </row>
    <row r="15" spans="1:15" ht="26.1" customHeight="1">
      <c r="A15" s="249" t="s">
        <v>926</v>
      </c>
      <c r="B15" s="222"/>
      <c r="C15" s="222"/>
      <c r="D15" s="222"/>
      <c r="E15" s="222"/>
      <c r="F15" s="222"/>
      <c r="G15" s="222"/>
      <c r="H15" s="222"/>
      <c r="I15" s="222"/>
      <c r="J15" s="222"/>
      <c r="K15" s="222"/>
      <c r="L15" s="222"/>
      <c r="M15" s="140">
        <f t="shared" si="0"/>
        <v>0</v>
      </c>
      <c r="N15" s="140">
        <f t="shared" si="1"/>
        <v>0</v>
      </c>
      <c r="O15" s="301" t="str">
        <f t="shared" si="2"/>
        <v/>
      </c>
    </row>
    <row r="16" spans="1:15" ht="26.1" customHeight="1">
      <c r="A16" s="249" t="s">
        <v>927</v>
      </c>
      <c r="B16" s="222"/>
      <c r="C16" s="222"/>
      <c r="D16" s="222"/>
      <c r="E16" s="222"/>
      <c r="F16" s="222"/>
      <c r="G16" s="222"/>
      <c r="H16" s="222"/>
      <c r="I16" s="222"/>
      <c r="J16" s="222"/>
      <c r="K16" s="222"/>
      <c r="L16" s="222"/>
      <c r="M16" s="140">
        <f t="shared" si="0"/>
        <v>0</v>
      </c>
      <c r="N16" s="140">
        <f t="shared" si="1"/>
        <v>0</v>
      </c>
      <c r="O16" s="301" t="str">
        <f t="shared" si="2"/>
        <v/>
      </c>
    </row>
    <row r="17" spans="1:15" ht="26.1" customHeight="1">
      <c r="A17" s="249" t="s">
        <v>292</v>
      </c>
      <c r="B17" s="222"/>
      <c r="C17" s="222"/>
      <c r="D17" s="222"/>
      <c r="E17" s="222"/>
      <c r="F17" s="222"/>
      <c r="G17" s="222"/>
      <c r="H17" s="222"/>
      <c r="I17" s="222"/>
      <c r="J17" s="222"/>
      <c r="K17" s="222"/>
      <c r="L17" s="222"/>
      <c r="M17" s="140">
        <f t="shared" si="0"/>
        <v>0</v>
      </c>
      <c r="N17" s="140">
        <f t="shared" si="1"/>
        <v>0</v>
      </c>
      <c r="O17" s="301" t="str">
        <f t="shared" si="2"/>
        <v/>
      </c>
    </row>
    <row r="18" spans="1:15" ht="26.1" customHeight="1">
      <c r="A18" s="249" t="s">
        <v>928</v>
      </c>
      <c r="B18" s="222"/>
      <c r="C18" s="222"/>
      <c r="D18" s="222"/>
      <c r="E18" s="222"/>
      <c r="F18" s="222"/>
      <c r="G18" s="222"/>
      <c r="H18" s="222"/>
      <c r="I18" s="222"/>
      <c r="J18" s="222"/>
      <c r="K18" s="222"/>
      <c r="L18" s="222"/>
      <c r="M18" s="140">
        <f t="shared" si="0"/>
        <v>0</v>
      </c>
      <c r="N18" s="140">
        <f t="shared" si="1"/>
        <v>0</v>
      </c>
      <c r="O18" s="301" t="str">
        <f t="shared" si="2"/>
        <v/>
      </c>
    </row>
    <row r="19" spans="1:15" ht="26.1" customHeight="1">
      <c r="A19" s="249" t="s">
        <v>929</v>
      </c>
      <c r="B19" s="222"/>
      <c r="C19" s="222"/>
      <c r="D19" s="222"/>
      <c r="E19" s="222"/>
      <c r="F19" s="222"/>
      <c r="G19" s="222"/>
      <c r="H19" s="222"/>
      <c r="I19" s="222"/>
      <c r="J19" s="222"/>
      <c r="K19" s="222"/>
      <c r="L19" s="222"/>
      <c r="M19" s="140">
        <f t="shared" si="0"/>
        <v>0</v>
      </c>
      <c r="N19" s="140">
        <f t="shared" si="1"/>
        <v>0</v>
      </c>
      <c r="O19" s="301" t="str">
        <f t="shared" si="2"/>
        <v/>
      </c>
    </row>
    <row r="20" spans="1:15" ht="26.1" customHeight="1">
      <c r="A20" s="249" t="s">
        <v>320</v>
      </c>
      <c r="B20" s="222"/>
      <c r="C20" s="222"/>
      <c r="D20" s="222"/>
      <c r="E20" s="222"/>
      <c r="F20" s="222"/>
      <c r="G20" s="222"/>
      <c r="H20" s="222"/>
      <c r="I20" s="222"/>
      <c r="J20" s="222"/>
      <c r="K20" s="222"/>
      <c r="L20" s="222"/>
      <c r="M20" s="140">
        <f t="shared" si="0"/>
        <v>0</v>
      </c>
      <c r="N20" s="140">
        <f t="shared" si="1"/>
        <v>0</v>
      </c>
      <c r="O20" s="301" t="str">
        <f t="shared" si="2"/>
        <v/>
      </c>
    </row>
    <row r="21" spans="1:15" ht="26.1" customHeight="1">
      <c r="A21" s="249" t="s">
        <v>930</v>
      </c>
      <c r="B21" s="222"/>
      <c r="C21" s="222"/>
      <c r="D21" s="222"/>
      <c r="E21" s="222"/>
      <c r="F21" s="222"/>
      <c r="G21" s="222"/>
      <c r="H21" s="222"/>
      <c r="I21" s="222"/>
      <c r="J21" s="222"/>
      <c r="K21" s="222"/>
      <c r="L21" s="222"/>
      <c r="M21" s="140">
        <f t="shared" si="0"/>
        <v>0</v>
      </c>
      <c r="N21" s="140">
        <f t="shared" si="1"/>
        <v>0</v>
      </c>
      <c r="O21" s="301" t="str">
        <f t="shared" si="2"/>
        <v/>
      </c>
    </row>
    <row r="22" spans="1:15" ht="26.1" customHeight="1">
      <c r="A22" s="249" t="s">
        <v>931</v>
      </c>
      <c r="B22" s="222"/>
      <c r="C22" s="222"/>
      <c r="D22" s="222"/>
      <c r="E22" s="222"/>
      <c r="F22" s="222"/>
      <c r="G22" s="222"/>
      <c r="H22" s="222"/>
      <c r="I22" s="222"/>
      <c r="J22" s="222"/>
      <c r="K22" s="222"/>
      <c r="L22" s="222"/>
      <c r="M22" s="140">
        <f t="shared" si="0"/>
        <v>0</v>
      </c>
      <c r="N22" s="140">
        <f t="shared" si="1"/>
        <v>0</v>
      </c>
      <c r="O22" s="301" t="str">
        <f t="shared" si="2"/>
        <v/>
      </c>
    </row>
    <row r="23" spans="1:15" ht="26.1" customHeight="1">
      <c r="A23" s="249" t="s">
        <v>932</v>
      </c>
      <c r="B23" s="222"/>
      <c r="C23" s="222"/>
      <c r="D23" s="222"/>
      <c r="E23" s="222"/>
      <c r="F23" s="222"/>
      <c r="G23" s="222"/>
      <c r="H23" s="222"/>
      <c r="I23" s="222"/>
      <c r="J23" s="222"/>
      <c r="K23" s="222"/>
      <c r="L23" s="222"/>
      <c r="M23" s="140">
        <f t="shared" si="0"/>
        <v>0</v>
      </c>
      <c r="N23" s="140">
        <f t="shared" si="1"/>
        <v>0</v>
      </c>
      <c r="O23" s="301" t="str">
        <f t="shared" si="2"/>
        <v/>
      </c>
    </row>
    <row r="24" spans="1:15" ht="26.1" customHeight="1">
      <c r="A24" s="249" t="s">
        <v>933</v>
      </c>
      <c r="B24" s="222"/>
      <c r="C24" s="222"/>
      <c r="D24" s="222"/>
      <c r="E24" s="222"/>
      <c r="F24" s="222"/>
      <c r="G24" s="222"/>
      <c r="H24" s="222"/>
      <c r="I24" s="222"/>
      <c r="J24" s="222"/>
      <c r="K24" s="222"/>
      <c r="L24" s="222"/>
      <c r="M24" s="140">
        <f t="shared" si="0"/>
        <v>0</v>
      </c>
      <c r="N24" s="140">
        <f t="shared" si="1"/>
        <v>0</v>
      </c>
      <c r="O24" s="301" t="str">
        <f t="shared" si="2"/>
        <v/>
      </c>
    </row>
    <row r="25" spans="1:15" ht="26.1" customHeight="1">
      <c r="A25" s="249" t="s">
        <v>385</v>
      </c>
      <c r="B25" s="222"/>
      <c r="C25" s="222"/>
      <c r="D25" s="222"/>
      <c r="E25" s="222"/>
      <c r="F25" s="222"/>
      <c r="G25" s="222"/>
      <c r="H25" s="222"/>
      <c r="I25" s="222"/>
      <c r="J25" s="222"/>
      <c r="K25" s="222"/>
      <c r="L25" s="222"/>
      <c r="M25" s="140">
        <f t="shared" si="0"/>
        <v>0</v>
      </c>
      <c r="N25" s="140">
        <f t="shared" si="1"/>
        <v>0</v>
      </c>
      <c r="O25" s="301" t="str">
        <f t="shared" si="2"/>
        <v/>
      </c>
    </row>
    <row r="26" spans="1:15" ht="26.1" customHeight="1">
      <c r="A26" s="249" t="s">
        <v>389</v>
      </c>
      <c r="B26" s="222"/>
      <c r="C26" s="222"/>
      <c r="D26" s="222"/>
      <c r="E26" s="222"/>
      <c r="F26" s="222"/>
      <c r="G26" s="222"/>
      <c r="H26" s="222"/>
      <c r="I26" s="222"/>
      <c r="J26" s="222"/>
      <c r="K26" s="222"/>
      <c r="L26" s="222"/>
      <c r="M26" s="140">
        <f t="shared" si="0"/>
        <v>0</v>
      </c>
      <c r="N26" s="140">
        <f t="shared" si="1"/>
        <v>0</v>
      </c>
      <c r="O26" s="301" t="str">
        <f t="shared" si="2"/>
        <v/>
      </c>
    </row>
    <row r="27" spans="1:15" ht="26.1" customHeight="1">
      <c r="A27" s="249" t="s">
        <v>610</v>
      </c>
      <c r="B27" s="222"/>
      <c r="C27" s="222"/>
      <c r="D27" s="222"/>
      <c r="E27" s="222"/>
      <c r="F27" s="222"/>
      <c r="G27" s="222"/>
      <c r="H27" s="222"/>
      <c r="I27" s="222"/>
      <c r="J27" s="222"/>
      <c r="K27" s="222"/>
      <c r="L27" s="222"/>
      <c r="M27" s="140">
        <f t="shared" si="0"/>
        <v>0</v>
      </c>
      <c r="N27" s="140">
        <f t="shared" si="1"/>
        <v>0</v>
      </c>
      <c r="O27" s="301" t="str">
        <f t="shared" si="2"/>
        <v/>
      </c>
    </row>
    <row r="28" spans="1:15" ht="26.1" customHeight="1">
      <c r="A28" s="249" t="s">
        <v>395</v>
      </c>
      <c r="B28" s="222"/>
      <c r="C28" s="222"/>
      <c r="D28" s="222"/>
      <c r="E28" s="222"/>
      <c r="F28" s="222"/>
      <c r="G28" s="222"/>
      <c r="H28" s="222"/>
      <c r="I28" s="222"/>
      <c r="J28" s="222"/>
      <c r="K28" s="222"/>
      <c r="L28" s="222"/>
      <c r="M28" s="140">
        <f t="shared" si="0"/>
        <v>0</v>
      </c>
      <c r="N28" s="140">
        <f t="shared" si="1"/>
        <v>0</v>
      </c>
      <c r="O28" s="301" t="str">
        <f t="shared" si="2"/>
        <v/>
      </c>
    </row>
    <row r="29" spans="1:15" ht="26.1" customHeight="1">
      <c r="A29" s="249" t="s">
        <v>934</v>
      </c>
      <c r="B29" s="222"/>
      <c r="C29" s="222"/>
      <c r="D29" s="222"/>
      <c r="E29" s="222"/>
      <c r="F29" s="222"/>
      <c r="G29" s="222"/>
      <c r="H29" s="222"/>
      <c r="I29" s="222"/>
      <c r="J29" s="222"/>
      <c r="K29" s="222"/>
      <c r="L29" s="222"/>
      <c r="M29" s="140">
        <f t="shared" si="0"/>
        <v>0</v>
      </c>
      <c r="N29" s="140">
        <f t="shared" si="1"/>
        <v>0</v>
      </c>
      <c r="O29" s="301" t="str">
        <f t="shared" si="2"/>
        <v/>
      </c>
    </row>
    <row r="30" spans="1:15" ht="26.1" customHeight="1">
      <c r="A30" s="249" t="s">
        <v>403</v>
      </c>
      <c r="B30" s="222"/>
      <c r="C30" s="222"/>
      <c r="D30" s="222"/>
      <c r="E30" s="222"/>
      <c r="F30" s="222"/>
      <c r="G30" s="222"/>
      <c r="H30" s="222"/>
      <c r="I30" s="222"/>
      <c r="J30" s="222"/>
      <c r="K30" s="222"/>
      <c r="L30" s="222"/>
      <c r="M30" s="140">
        <f t="shared" si="0"/>
        <v>0</v>
      </c>
      <c r="N30" s="140">
        <f t="shared" si="1"/>
        <v>0</v>
      </c>
      <c r="O30" s="301" t="str">
        <f t="shared" si="2"/>
        <v/>
      </c>
    </row>
    <row r="31" spans="1:15" ht="26.1" customHeight="1">
      <c r="A31" s="249" t="s">
        <v>935</v>
      </c>
      <c r="B31" s="222"/>
      <c r="C31" s="222"/>
      <c r="D31" s="222"/>
      <c r="E31" s="222"/>
      <c r="F31" s="222"/>
      <c r="G31" s="222"/>
      <c r="H31" s="222"/>
      <c r="I31" s="222"/>
      <c r="J31" s="222"/>
      <c r="K31" s="222"/>
      <c r="L31" s="222"/>
      <c r="M31" s="140">
        <f t="shared" si="0"/>
        <v>0</v>
      </c>
      <c r="N31" s="140">
        <f t="shared" si="1"/>
        <v>0</v>
      </c>
      <c r="O31" s="301" t="str">
        <f t="shared" si="2"/>
        <v/>
      </c>
    </row>
    <row r="32" spans="1:15" ht="26.1" customHeight="1">
      <c r="A32" s="249" t="s">
        <v>561</v>
      </c>
      <c r="B32" s="222"/>
      <c r="C32" s="222"/>
      <c r="D32" s="222"/>
      <c r="E32" s="222"/>
      <c r="F32" s="222"/>
      <c r="G32" s="222"/>
      <c r="H32" s="222"/>
      <c r="I32" s="222"/>
      <c r="J32" s="222"/>
      <c r="K32" s="222"/>
      <c r="L32" s="222"/>
      <c r="M32" s="140">
        <f t="shared" si="0"/>
        <v>0</v>
      </c>
      <c r="N32" s="140">
        <f t="shared" si="1"/>
        <v>0</v>
      </c>
      <c r="O32" s="301" t="str">
        <f t="shared" si="2"/>
        <v/>
      </c>
    </row>
    <row r="33" spans="1:15" ht="26.1" customHeight="1">
      <c r="A33" s="249" t="s">
        <v>936</v>
      </c>
      <c r="B33" s="222"/>
      <c r="C33" s="222"/>
      <c r="D33" s="222"/>
      <c r="E33" s="222"/>
      <c r="F33" s="222"/>
      <c r="G33" s="222"/>
      <c r="H33" s="222"/>
      <c r="I33" s="222"/>
      <c r="J33" s="222"/>
      <c r="K33" s="222"/>
      <c r="L33" s="222"/>
      <c r="M33" s="140">
        <f t="shared" si="0"/>
        <v>0</v>
      </c>
      <c r="N33" s="140">
        <f t="shared" si="1"/>
        <v>0</v>
      </c>
      <c r="O33" s="301" t="str">
        <f t="shared" si="2"/>
        <v/>
      </c>
    </row>
    <row r="34" spans="1:15" ht="26.1" customHeight="1">
      <c r="A34" s="249" t="s">
        <v>578</v>
      </c>
      <c r="B34" s="222"/>
      <c r="C34" s="222"/>
      <c r="D34" s="222"/>
      <c r="E34" s="222"/>
      <c r="F34" s="222"/>
      <c r="G34" s="222"/>
      <c r="H34" s="222"/>
      <c r="I34" s="222"/>
      <c r="J34" s="222"/>
      <c r="K34" s="222"/>
      <c r="L34" s="222"/>
      <c r="M34" s="140">
        <f t="shared" si="0"/>
        <v>0</v>
      </c>
      <c r="N34" s="140">
        <f t="shared" si="1"/>
        <v>0</v>
      </c>
      <c r="O34" s="301" t="str">
        <f t="shared" si="2"/>
        <v/>
      </c>
    </row>
    <row r="35" spans="1:15" ht="26.1" customHeight="1">
      <c r="A35" s="249" t="s">
        <v>582</v>
      </c>
      <c r="B35" s="222"/>
      <c r="C35" s="222"/>
      <c r="D35" s="222"/>
      <c r="E35" s="222"/>
      <c r="F35" s="222"/>
      <c r="G35" s="222"/>
      <c r="H35" s="222"/>
      <c r="I35" s="222"/>
      <c r="J35" s="222"/>
      <c r="K35" s="222"/>
      <c r="L35" s="222"/>
      <c r="M35" s="140">
        <f t="shared" si="0"/>
        <v>0</v>
      </c>
      <c r="N35" s="140">
        <f t="shared" si="1"/>
        <v>0</v>
      </c>
      <c r="O35" s="301" t="str">
        <f t="shared" si="2"/>
        <v/>
      </c>
    </row>
    <row r="36" spans="1:15" ht="26.1" customHeight="1">
      <c r="A36" s="249" t="s">
        <v>584</v>
      </c>
      <c r="B36" s="222"/>
      <c r="C36" s="222"/>
      <c r="D36" s="222"/>
      <c r="E36" s="222"/>
      <c r="F36" s="222"/>
      <c r="G36" s="222"/>
      <c r="H36" s="222"/>
      <c r="I36" s="222"/>
      <c r="J36" s="222"/>
      <c r="K36" s="222"/>
      <c r="L36" s="222"/>
      <c r="M36" s="140">
        <f t="shared" si="0"/>
        <v>0</v>
      </c>
      <c r="N36" s="140">
        <f t="shared" si="1"/>
        <v>0</v>
      </c>
      <c r="O36" s="301" t="str">
        <f t="shared" si="2"/>
        <v/>
      </c>
    </row>
    <row r="37" spans="1:15" ht="26.1" customHeight="1">
      <c r="A37" s="249" t="s">
        <v>937</v>
      </c>
      <c r="B37" s="222"/>
      <c r="C37" s="222"/>
      <c r="D37" s="222"/>
      <c r="E37" s="222"/>
      <c r="F37" s="222"/>
      <c r="G37" s="222"/>
      <c r="H37" s="222"/>
      <c r="I37" s="222"/>
      <c r="J37" s="222"/>
      <c r="K37" s="222"/>
      <c r="L37" s="222"/>
      <c r="M37" s="140">
        <f t="shared" si="0"/>
        <v>0</v>
      </c>
      <c r="N37" s="140">
        <f t="shared" si="1"/>
        <v>0</v>
      </c>
      <c r="O37" s="301" t="str">
        <f t="shared" si="2"/>
        <v/>
      </c>
    </row>
    <row r="38" spans="1:15" ht="26.1" customHeight="1">
      <c r="A38" s="249" t="s">
        <v>938</v>
      </c>
      <c r="B38" s="222"/>
      <c r="C38" s="222"/>
      <c r="D38" s="222"/>
      <c r="E38" s="222"/>
      <c r="F38" s="222"/>
      <c r="G38" s="222"/>
      <c r="H38" s="222"/>
      <c r="I38" s="222"/>
      <c r="J38" s="222"/>
      <c r="K38" s="222"/>
      <c r="L38" s="222"/>
      <c r="M38" s="140">
        <f t="shared" si="0"/>
        <v>0</v>
      </c>
      <c r="N38" s="140">
        <f t="shared" si="1"/>
        <v>0</v>
      </c>
      <c r="O38" s="301" t="str">
        <f t="shared" si="2"/>
        <v/>
      </c>
    </row>
    <row r="39" spans="1:15" ht="26.1" customHeight="1">
      <c r="A39" s="137" t="s">
        <v>655</v>
      </c>
      <c r="B39" s="222"/>
      <c r="C39" s="222"/>
      <c r="D39" s="222"/>
      <c r="E39" s="222"/>
      <c r="F39" s="222"/>
      <c r="G39" s="222"/>
      <c r="H39" s="222"/>
      <c r="I39" s="222"/>
      <c r="J39" s="222"/>
      <c r="K39" s="222"/>
      <c r="L39" s="222"/>
      <c r="M39" s="140">
        <f>B39+C39+D39+F39+G39+H39+I39+J39+K39+L39</f>
        <v>0</v>
      </c>
      <c r="N39" s="140">
        <f>B39+C39+D39+E39+F39+G39+H39+I39+J39+K39+L39</f>
        <v>0</v>
      </c>
      <c r="O39" s="301" t="str">
        <f t="shared" si="2"/>
        <v/>
      </c>
    </row>
    <row r="40" spans="1:15" ht="26.1" customHeight="1">
      <c r="A40" s="137" t="s">
        <v>660</v>
      </c>
      <c r="B40" s="222"/>
      <c r="C40" s="222"/>
      <c r="D40" s="222"/>
      <c r="E40" s="222"/>
      <c r="F40" s="222"/>
      <c r="G40" s="222"/>
      <c r="H40" s="222"/>
      <c r="I40" s="222"/>
      <c r="J40" s="222"/>
      <c r="K40" s="222"/>
      <c r="L40" s="222"/>
      <c r="M40" s="140">
        <f t="shared" ref="M40:M62" si="3">B40+C40+D40+F40+G40+H40+I40+J40+K40+L40</f>
        <v>0</v>
      </c>
      <c r="N40" s="140">
        <f t="shared" ref="N40:N62" si="4">B40+C40+D40+E40+F40+G40+H40+I40+J40+K40+L40</f>
        <v>0</v>
      </c>
      <c r="O40" s="301" t="str">
        <f t="shared" si="2"/>
        <v/>
      </c>
    </row>
    <row r="41" spans="1:15" ht="26.1" customHeight="1">
      <c r="A41" s="137" t="s">
        <v>670</v>
      </c>
      <c r="B41" s="222"/>
      <c r="C41" s="222"/>
      <c r="D41" s="222"/>
      <c r="E41" s="222"/>
      <c r="F41" s="222"/>
      <c r="G41" s="222"/>
      <c r="H41" s="222"/>
      <c r="I41" s="222"/>
      <c r="J41" s="222"/>
      <c r="K41" s="222"/>
      <c r="L41" s="222"/>
      <c r="M41" s="140">
        <f t="shared" si="3"/>
        <v>0</v>
      </c>
      <c r="N41" s="140">
        <f t="shared" si="4"/>
        <v>0</v>
      </c>
      <c r="O41" s="301" t="str">
        <f t="shared" si="2"/>
        <v/>
      </c>
    </row>
    <row r="42" spans="1:15" ht="26.1" customHeight="1">
      <c r="A42" s="137" t="s">
        <v>682</v>
      </c>
      <c r="B42" s="222"/>
      <c r="C42" s="222"/>
      <c r="D42" s="222"/>
      <c r="E42" s="222"/>
      <c r="F42" s="222"/>
      <c r="G42" s="222"/>
      <c r="H42" s="222"/>
      <c r="I42" s="222"/>
      <c r="J42" s="222"/>
      <c r="K42" s="222"/>
      <c r="L42" s="222"/>
      <c r="M42" s="140">
        <f t="shared" si="3"/>
        <v>0</v>
      </c>
      <c r="N42" s="140">
        <f t="shared" si="4"/>
        <v>0</v>
      </c>
      <c r="O42" s="301" t="str">
        <f t="shared" si="2"/>
        <v/>
      </c>
    </row>
    <row r="43" spans="1:15" ht="26.1" customHeight="1">
      <c r="A43" s="137" t="s">
        <v>939</v>
      </c>
      <c r="B43" s="222"/>
      <c r="C43" s="222"/>
      <c r="D43" s="222"/>
      <c r="E43" s="222"/>
      <c r="F43" s="222"/>
      <c r="G43" s="222"/>
      <c r="H43" s="222"/>
      <c r="I43" s="222"/>
      <c r="J43" s="222"/>
      <c r="K43" s="222"/>
      <c r="L43" s="222"/>
      <c r="M43" s="140">
        <f t="shared" si="3"/>
        <v>0</v>
      </c>
      <c r="N43" s="140">
        <f t="shared" si="4"/>
        <v>0</v>
      </c>
      <c r="O43" s="301" t="str">
        <f t="shared" si="2"/>
        <v/>
      </c>
    </row>
    <row r="44" spans="1:15" ht="26.1" customHeight="1">
      <c r="A44" s="137" t="s">
        <v>940</v>
      </c>
      <c r="B44" s="222"/>
      <c r="C44" s="222"/>
      <c r="D44" s="222"/>
      <c r="E44" s="222"/>
      <c r="F44" s="222"/>
      <c r="G44" s="222"/>
      <c r="H44" s="222"/>
      <c r="I44" s="222"/>
      <c r="J44" s="222"/>
      <c r="K44" s="222"/>
      <c r="L44" s="222"/>
      <c r="M44" s="140">
        <f t="shared" si="3"/>
        <v>0</v>
      </c>
      <c r="N44" s="140">
        <f t="shared" si="4"/>
        <v>0</v>
      </c>
      <c r="O44" s="301" t="str">
        <f t="shared" si="2"/>
        <v/>
      </c>
    </row>
    <row r="45" spans="1:15" ht="26.1" customHeight="1">
      <c r="A45" s="137" t="s">
        <v>941</v>
      </c>
      <c r="B45" s="222"/>
      <c r="C45" s="222"/>
      <c r="D45" s="222"/>
      <c r="E45" s="222"/>
      <c r="F45" s="222"/>
      <c r="G45" s="222"/>
      <c r="H45" s="222"/>
      <c r="I45" s="222"/>
      <c r="J45" s="222"/>
      <c r="K45" s="222"/>
      <c r="L45" s="222"/>
      <c r="M45" s="140">
        <f t="shared" si="3"/>
        <v>0</v>
      </c>
      <c r="N45" s="140">
        <f t="shared" si="4"/>
        <v>0</v>
      </c>
      <c r="O45" s="301" t="str">
        <f t="shared" si="2"/>
        <v/>
      </c>
    </row>
    <row r="46" spans="1:15" ht="26.1" customHeight="1">
      <c r="A46" s="137" t="s">
        <v>713</v>
      </c>
      <c r="B46" s="222"/>
      <c r="C46" s="222"/>
      <c r="D46" s="222"/>
      <c r="E46" s="222"/>
      <c r="F46" s="222"/>
      <c r="G46" s="222"/>
      <c r="H46" s="222"/>
      <c r="I46" s="222"/>
      <c r="J46" s="222"/>
      <c r="K46" s="222"/>
      <c r="L46" s="222"/>
      <c r="M46" s="140">
        <f t="shared" si="3"/>
        <v>0</v>
      </c>
      <c r="N46" s="140">
        <f t="shared" si="4"/>
        <v>0</v>
      </c>
      <c r="O46" s="301" t="str">
        <f t="shared" si="2"/>
        <v/>
      </c>
    </row>
    <row r="47" spans="1:15" ht="26.1" customHeight="1">
      <c r="A47" s="137" t="s">
        <v>942</v>
      </c>
      <c r="B47" s="222"/>
      <c r="C47" s="222"/>
      <c r="D47" s="222"/>
      <c r="E47" s="222"/>
      <c r="F47" s="222"/>
      <c r="G47" s="222"/>
      <c r="H47" s="222"/>
      <c r="I47" s="222"/>
      <c r="J47" s="222"/>
      <c r="K47" s="222"/>
      <c r="L47" s="222"/>
      <c r="M47" s="140">
        <f t="shared" si="3"/>
        <v>0</v>
      </c>
      <c r="N47" s="140">
        <f t="shared" si="4"/>
        <v>0</v>
      </c>
      <c r="O47" s="301" t="str">
        <f t="shared" si="2"/>
        <v/>
      </c>
    </row>
    <row r="48" spans="1:15" ht="26.1" customHeight="1">
      <c r="A48" s="137" t="s">
        <v>728</v>
      </c>
      <c r="B48" s="222"/>
      <c r="C48" s="222"/>
      <c r="D48" s="222"/>
      <c r="E48" s="222"/>
      <c r="F48" s="222"/>
      <c r="G48" s="222"/>
      <c r="H48" s="222"/>
      <c r="I48" s="222"/>
      <c r="J48" s="222"/>
      <c r="K48" s="222"/>
      <c r="L48" s="222"/>
      <c r="M48" s="140">
        <f t="shared" si="3"/>
        <v>0</v>
      </c>
      <c r="N48" s="140">
        <f t="shared" si="4"/>
        <v>0</v>
      </c>
      <c r="O48" s="301" t="str">
        <f t="shared" si="2"/>
        <v/>
      </c>
    </row>
    <row r="49" spans="1:15" ht="26.1" customHeight="1">
      <c r="A49" s="243" t="s">
        <v>985</v>
      </c>
      <c r="B49" s="222"/>
      <c r="C49" s="222"/>
      <c r="D49" s="139"/>
      <c r="E49" s="139"/>
      <c r="F49" s="222"/>
      <c r="G49" s="222"/>
      <c r="H49" s="139"/>
      <c r="I49" s="139">
        <v>19116</v>
      </c>
      <c r="J49" s="139"/>
      <c r="K49" s="139"/>
      <c r="L49" s="139"/>
      <c r="M49" s="140">
        <f t="shared" si="3"/>
        <v>19116</v>
      </c>
      <c r="N49" s="140">
        <f t="shared" si="4"/>
        <v>19116</v>
      </c>
      <c r="O49" s="301" t="str">
        <f t="shared" si="2"/>
        <v/>
      </c>
    </row>
    <row r="50" spans="1:15" ht="26.1" customHeight="1">
      <c r="A50" s="243" t="s">
        <v>984</v>
      </c>
      <c r="B50" s="222"/>
      <c r="C50" s="222"/>
      <c r="D50" s="139"/>
      <c r="E50" s="139"/>
      <c r="F50" s="139"/>
      <c r="G50" s="222"/>
      <c r="H50" s="139"/>
      <c r="I50" s="139">
        <v>13000</v>
      </c>
      <c r="J50" s="139"/>
      <c r="K50" s="139"/>
      <c r="L50" s="139"/>
      <c r="M50" s="140">
        <f t="shared" si="3"/>
        <v>13000</v>
      </c>
      <c r="N50" s="140">
        <f t="shared" si="4"/>
        <v>13000</v>
      </c>
      <c r="O50" s="301" t="str">
        <f t="shared" si="2"/>
        <v/>
      </c>
    </row>
    <row r="51" spans="1:15" ht="26.1" customHeight="1">
      <c r="A51" s="243" t="s">
        <v>983</v>
      </c>
      <c r="B51" s="222"/>
      <c r="C51" s="222"/>
      <c r="D51" s="139"/>
      <c r="E51" s="139"/>
      <c r="F51" s="139"/>
      <c r="G51" s="222"/>
      <c r="H51" s="139"/>
      <c r="I51" s="139">
        <v>500</v>
      </c>
      <c r="J51" s="139"/>
      <c r="K51" s="139"/>
      <c r="L51" s="139"/>
      <c r="M51" s="140">
        <f t="shared" si="3"/>
        <v>500</v>
      </c>
      <c r="N51" s="140">
        <f t="shared" si="4"/>
        <v>500</v>
      </c>
      <c r="O51" s="301" t="str">
        <f t="shared" si="2"/>
        <v/>
      </c>
    </row>
    <row r="52" spans="1:15" ht="26.1" customHeight="1">
      <c r="A52" s="243" t="s">
        <v>982</v>
      </c>
      <c r="B52" s="222"/>
      <c r="C52" s="222"/>
      <c r="D52" s="139"/>
      <c r="E52" s="139"/>
      <c r="F52" s="139"/>
      <c r="G52" s="222"/>
      <c r="H52" s="139"/>
      <c r="I52" s="139">
        <v>15000</v>
      </c>
      <c r="J52" s="139"/>
      <c r="K52" s="139"/>
      <c r="L52" s="139"/>
      <c r="M52" s="140">
        <f t="shared" si="3"/>
        <v>15000</v>
      </c>
      <c r="N52" s="140">
        <f t="shared" si="4"/>
        <v>15000</v>
      </c>
      <c r="O52" s="301" t="str">
        <f t="shared" si="2"/>
        <v/>
      </c>
    </row>
    <row r="53" spans="1:15" ht="26.1" customHeight="1">
      <c r="A53" s="243" t="s">
        <v>981</v>
      </c>
      <c r="B53" s="222"/>
      <c r="C53" s="222"/>
      <c r="D53" s="139"/>
      <c r="E53" s="139"/>
      <c r="F53" s="139"/>
      <c r="G53" s="222"/>
      <c r="H53" s="139"/>
      <c r="I53" s="139">
        <v>72000</v>
      </c>
      <c r="J53" s="139"/>
      <c r="K53" s="139"/>
      <c r="L53" s="139"/>
      <c r="M53" s="140">
        <f t="shared" si="3"/>
        <v>72000</v>
      </c>
      <c r="N53" s="140">
        <f t="shared" si="4"/>
        <v>72000</v>
      </c>
      <c r="O53" s="301" t="str">
        <f t="shared" si="2"/>
        <v/>
      </c>
    </row>
    <row r="54" spans="1:15" ht="26.1" customHeight="1">
      <c r="A54" s="243" t="s">
        <v>980</v>
      </c>
      <c r="B54" s="222"/>
      <c r="C54" s="222"/>
      <c r="D54" s="139"/>
      <c r="E54" s="139"/>
      <c r="F54" s="139"/>
      <c r="G54" s="222"/>
      <c r="H54" s="139"/>
      <c r="I54" s="139">
        <v>10000</v>
      </c>
      <c r="J54" s="139"/>
      <c r="K54" s="139"/>
      <c r="L54" s="139"/>
      <c r="M54" s="140">
        <f t="shared" si="3"/>
        <v>10000</v>
      </c>
      <c r="N54" s="140">
        <f t="shared" si="4"/>
        <v>10000</v>
      </c>
      <c r="O54" s="301" t="str">
        <f t="shared" si="2"/>
        <v/>
      </c>
    </row>
    <row r="55" spans="1:15" ht="26.1" customHeight="1">
      <c r="A55" s="243" t="s">
        <v>979</v>
      </c>
      <c r="B55" s="222"/>
      <c r="C55" s="222"/>
      <c r="D55" s="139"/>
      <c r="E55" s="139"/>
      <c r="F55" s="139"/>
      <c r="G55" s="222"/>
      <c r="H55" s="139"/>
      <c r="I55" s="139">
        <v>6000</v>
      </c>
      <c r="J55" s="139"/>
      <c r="K55" s="139"/>
      <c r="L55" s="139"/>
      <c r="M55" s="140">
        <f t="shared" si="3"/>
        <v>6000</v>
      </c>
      <c r="N55" s="140">
        <f t="shared" si="4"/>
        <v>6000</v>
      </c>
      <c r="O55" s="301" t="str">
        <f t="shared" si="2"/>
        <v/>
      </c>
    </row>
    <row r="56" spans="1:15" ht="26.1" customHeight="1">
      <c r="A56" s="243" t="s">
        <v>978</v>
      </c>
      <c r="B56" s="222"/>
      <c r="C56" s="222"/>
      <c r="D56" s="139"/>
      <c r="E56" s="139"/>
      <c r="F56" s="139"/>
      <c r="G56" s="222"/>
      <c r="H56" s="139"/>
      <c r="I56" s="139">
        <v>4000</v>
      </c>
      <c r="J56" s="139"/>
      <c r="K56" s="139"/>
      <c r="L56" s="139"/>
      <c r="M56" s="140">
        <f t="shared" si="3"/>
        <v>4000</v>
      </c>
      <c r="N56" s="140">
        <f t="shared" si="4"/>
        <v>4000</v>
      </c>
      <c r="O56" s="301" t="str">
        <f t="shared" si="2"/>
        <v/>
      </c>
    </row>
    <row r="57" spans="1:15" ht="26.1" customHeight="1">
      <c r="A57" s="243" t="s">
        <v>977</v>
      </c>
      <c r="B57" s="222"/>
      <c r="C57" s="222"/>
      <c r="D57" s="139"/>
      <c r="E57" s="139"/>
      <c r="F57" s="222"/>
      <c r="G57" s="222"/>
      <c r="H57" s="139"/>
      <c r="I57" s="139">
        <v>25772</v>
      </c>
      <c r="J57" s="139"/>
      <c r="K57" s="139"/>
      <c r="L57" s="139"/>
      <c r="M57" s="140">
        <f t="shared" si="3"/>
        <v>25772</v>
      </c>
      <c r="N57" s="140">
        <f t="shared" si="4"/>
        <v>25772</v>
      </c>
      <c r="O57" s="301" t="str">
        <f t="shared" si="2"/>
        <v/>
      </c>
    </row>
    <row r="58" spans="1:15" ht="26.1" customHeight="1">
      <c r="A58" s="243" t="s">
        <v>976</v>
      </c>
      <c r="B58" s="222"/>
      <c r="C58" s="222"/>
      <c r="D58" s="139"/>
      <c r="E58" s="139"/>
      <c r="F58" s="139"/>
      <c r="G58" s="222"/>
      <c r="H58" s="139"/>
      <c r="I58" s="139"/>
      <c r="J58" s="139"/>
      <c r="K58" s="139"/>
      <c r="L58" s="139"/>
      <c r="M58" s="140">
        <f t="shared" si="3"/>
        <v>0</v>
      </c>
      <c r="N58" s="140">
        <f t="shared" si="4"/>
        <v>0</v>
      </c>
      <c r="O58" s="301" t="str">
        <f t="shared" si="2"/>
        <v/>
      </c>
    </row>
    <row r="59" spans="1:15" ht="26.1" customHeight="1">
      <c r="A59" s="243" t="s">
        <v>975</v>
      </c>
      <c r="B59" s="222"/>
      <c r="C59" s="222"/>
      <c r="D59" s="139"/>
      <c r="E59" s="139"/>
      <c r="F59" s="139"/>
      <c r="G59" s="222"/>
      <c r="H59" s="139"/>
      <c r="I59" s="139">
        <v>25772</v>
      </c>
      <c r="J59" s="139"/>
      <c r="K59" s="139"/>
      <c r="L59" s="139"/>
      <c r="M59" s="140">
        <f t="shared" si="3"/>
        <v>25772</v>
      </c>
      <c r="N59" s="140">
        <f t="shared" si="4"/>
        <v>25772</v>
      </c>
      <c r="O59" s="301" t="str">
        <f t="shared" si="2"/>
        <v/>
      </c>
    </row>
    <row r="60" spans="1:15" ht="26.1" customHeight="1">
      <c r="A60" s="245" t="s">
        <v>973</v>
      </c>
      <c r="B60" s="222"/>
      <c r="C60" s="222"/>
      <c r="D60" s="139"/>
      <c r="E60" s="139"/>
      <c r="F60" s="139"/>
      <c r="G60" s="222"/>
      <c r="H60" s="139"/>
      <c r="I60" s="139"/>
      <c r="J60" s="139"/>
      <c r="K60" s="139"/>
      <c r="L60" s="139"/>
      <c r="M60" s="140">
        <f t="shared" si="3"/>
        <v>0</v>
      </c>
      <c r="N60" s="140">
        <f t="shared" si="4"/>
        <v>0</v>
      </c>
      <c r="O60" s="301" t="str">
        <f t="shared" si="2"/>
        <v/>
      </c>
    </row>
    <row r="61" spans="1:15" ht="26.1" customHeight="1">
      <c r="A61" s="247" t="s">
        <v>878</v>
      </c>
      <c r="B61" s="222"/>
      <c r="C61" s="222"/>
      <c r="D61" s="222"/>
      <c r="E61" s="222"/>
      <c r="F61" s="222"/>
      <c r="G61" s="222"/>
      <c r="H61" s="222"/>
      <c r="I61" s="222"/>
      <c r="J61" s="222"/>
      <c r="K61" s="222"/>
      <c r="L61" s="222"/>
      <c r="M61" s="140">
        <f t="shared" si="3"/>
        <v>0</v>
      </c>
      <c r="N61" s="140">
        <f t="shared" si="4"/>
        <v>0</v>
      </c>
      <c r="O61" s="301" t="str">
        <f t="shared" si="2"/>
        <v/>
      </c>
    </row>
    <row r="62" spans="1:15" ht="26.1" customHeight="1">
      <c r="A62" s="134" t="s">
        <v>893</v>
      </c>
      <c r="B62" s="141">
        <f>+SUM(B7:B61)</f>
        <v>0</v>
      </c>
      <c r="C62" s="141">
        <f t="shared" ref="C62:L62" si="5">+SUM(C7:C61)</f>
        <v>0</v>
      </c>
      <c r="D62" s="141">
        <f t="shared" si="5"/>
        <v>0</v>
      </c>
      <c r="E62" s="141">
        <f t="shared" si="5"/>
        <v>0</v>
      </c>
      <c r="F62" s="141">
        <f t="shared" si="5"/>
        <v>0</v>
      </c>
      <c r="G62" s="141">
        <f t="shared" si="5"/>
        <v>0</v>
      </c>
      <c r="H62" s="141">
        <f t="shared" si="5"/>
        <v>0</v>
      </c>
      <c r="I62" s="141">
        <f t="shared" si="5"/>
        <v>191160</v>
      </c>
      <c r="J62" s="141">
        <f t="shared" si="5"/>
        <v>0</v>
      </c>
      <c r="K62" s="141">
        <f t="shared" si="5"/>
        <v>0</v>
      </c>
      <c r="L62" s="141">
        <f t="shared" si="5"/>
        <v>0</v>
      </c>
      <c r="M62" s="140">
        <f t="shared" si="3"/>
        <v>191160</v>
      </c>
      <c r="N62" s="140">
        <f t="shared" si="4"/>
        <v>191160</v>
      </c>
    </row>
    <row r="63" spans="1:15">
      <c r="A63" s="76"/>
      <c r="B63" s="138"/>
      <c r="C63" s="138"/>
      <c r="D63" s="138"/>
      <c r="E63" s="138"/>
      <c r="F63" s="76"/>
      <c r="G63" s="138"/>
      <c r="H63" s="138"/>
      <c r="I63" s="138"/>
      <c r="J63" s="138"/>
      <c r="K63" s="138"/>
      <c r="L63" s="138"/>
    </row>
    <row r="64" spans="1:15">
      <c r="A64" s="76"/>
      <c r="B64" s="76"/>
      <c r="C64" s="76"/>
      <c r="D64" s="76"/>
      <c r="E64" s="76"/>
      <c r="F64" s="76"/>
      <c r="G64" s="76"/>
      <c r="H64" s="76"/>
      <c r="I64" s="76"/>
      <c r="J64" s="76"/>
    </row>
    <row r="65" spans="1:10">
      <c r="A65" s="76"/>
      <c r="B65" s="76"/>
      <c r="C65" s="76"/>
      <c r="D65" s="76"/>
      <c r="E65" s="76"/>
      <c r="F65" s="76"/>
      <c r="G65" s="76"/>
      <c r="H65" s="76"/>
      <c r="I65" s="76"/>
      <c r="J65" s="76"/>
    </row>
    <row r="66" spans="1:10">
      <c r="A66" s="76"/>
      <c r="B66" s="76"/>
      <c r="C66" s="76"/>
      <c r="D66" s="76"/>
      <c r="E66" s="76"/>
      <c r="F66" s="76"/>
      <c r="G66" s="76"/>
      <c r="H66" s="76"/>
      <c r="I66" s="76"/>
      <c r="J66" s="76"/>
    </row>
    <row r="67" spans="1:10">
      <c r="A67" s="76"/>
      <c r="B67" s="76"/>
      <c r="C67" s="76"/>
      <c r="D67" s="76"/>
      <c r="E67" s="76"/>
      <c r="F67" s="76"/>
      <c r="G67" s="76"/>
      <c r="H67" s="76"/>
      <c r="I67" s="76"/>
      <c r="J67" s="76"/>
    </row>
    <row r="68" spans="1:10">
      <c r="A68" s="76"/>
      <c r="B68" s="76"/>
      <c r="C68" s="76"/>
      <c r="D68" s="76"/>
      <c r="E68" s="76"/>
      <c r="F68" s="76"/>
      <c r="G68" s="76"/>
      <c r="H68" s="76"/>
      <c r="I68" s="76"/>
      <c r="J68" s="76"/>
    </row>
    <row r="69" spans="1:10">
      <c r="A69" s="76"/>
      <c r="B69" s="76"/>
      <c r="C69" s="76"/>
      <c r="D69" s="76"/>
      <c r="E69" s="76"/>
      <c r="F69" s="76"/>
      <c r="G69" s="76"/>
      <c r="H69" s="76"/>
      <c r="I69" s="76"/>
      <c r="J69" s="76"/>
    </row>
    <row r="70" spans="1:10">
      <c r="A70" s="76"/>
      <c r="B70" s="76"/>
      <c r="C70" s="76"/>
      <c r="D70" s="76"/>
      <c r="E70" s="76"/>
      <c r="F70" s="76"/>
      <c r="G70" s="76"/>
      <c r="H70" s="76"/>
      <c r="I70" s="76"/>
      <c r="J70" s="76"/>
    </row>
    <row r="71" spans="1:10">
      <c r="A71" s="76"/>
      <c r="B71" s="76"/>
      <c r="C71" s="76"/>
      <c r="D71" s="76"/>
      <c r="E71" s="76"/>
      <c r="F71" s="76"/>
      <c r="G71" s="76"/>
      <c r="H71" s="76"/>
      <c r="I71" s="76"/>
      <c r="J71" s="76"/>
    </row>
    <row r="72" spans="1:10">
      <c r="A72" s="76"/>
      <c r="B72" s="76"/>
      <c r="C72" s="76"/>
      <c r="D72" s="76"/>
      <c r="E72" s="76"/>
      <c r="F72" s="76"/>
      <c r="G72" s="76"/>
      <c r="H72" s="76"/>
      <c r="I72" s="76"/>
      <c r="J72" s="76"/>
    </row>
    <row r="73" spans="1:10">
      <c r="A73" s="76"/>
      <c r="B73" s="76"/>
      <c r="C73" s="76"/>
      <c r="D73" s="76"/>
      <c r="E73" s="76"/>
      <c r="F73" s="76"/>
      <c r="G73" s="76"/>
      <c r="H73" s="76"/>
      <c r="I73" s="76"/>
      <c r="J73" s="76"/>
    </row>
    <row r="74" spans="1:10">
      <c r="A74" s="76"/>
      <c r="B74" s="76"/>
      <c r="C74" s="76"/>
      <c r="D74" s="76"/>
      <c r="E74" s="76"/>
      <c r="F74" s="76"/>
      <c r="G74" s="76"/>
      <c r="H74" s="76"/>
      <c r="I74" s="76"/>
      <c r="J74" s="76"/>
    </row>
    <row r="75" spans="1:10">
      <c r="A75" s="76"/>
      <c r="B75" s="76"/>
      <c r="C75" s="76"/>
      <c r="D75" s="76"/>
      <c r="E75" s="76"/>
      <c r="F75" s="76"/>
      <c r="G75" s="76"/>
      <c r="H75" s="76"/>
      <c r="I75" s="76"/>
      <c r="J75" s="76"/>
    </row>
    <row r="76" spans="1:10">
      <c r="A76" s="76"/>
      <c r="B76" s="76"/>
      <c r="C76" s="76"/>
      <c r="D76" s="76"/>
      <c r="E76" s="76"/>
      <c r="F76" s="76"/>
      <c r="G76" s="76"/>
      <c r="H76" s="76"/>
      <c r="I76" s="76"/>
      <c r="J76" s="76"/>
    </row>
    <row r="77" spans="1:10">
      <c r="A77" s="76"/>
      <c r="B77" s="76"/>
      <c r="C77" s="76"/>
      <c r="D77" s="76"/>
      <c r="E77" s="76"/>
      <c r="F77" s="76"/>
      <c r="G77" s="76"/>
      <c r="H77" s="76"/>
      <c r="I77" s="76"/>
      <c r="J77" s="76"/>
    </row>
    <row r="78" spans="1:10">
      <c r="A78" s="76"/>
      <c r="B78" s="76"/>
      <c r="C78" s="76"/>
      <c r="D78" s="76"/>
      <c r="E78" s="76"/>
      <c r="F78" s="76"/>
      <c r="G78" s="76"/>
      <c r="H78" s="76"/>
      <c r="I78" s="76"/>
      <c r="J78" s="76"/>
    </row>
    <row r="79" spans="1:10">
      <c r="A79" s="76"/>
      <c r="B79" s="76"/>
      <c r="C79" s="76"/>
      <c r="D79" s="76"/>
      <c r="E79" s="76"/>
      <c r="F79" s="76"/>
      <c r="G79" s="76"/>
      <c r="H79" s="76"/>
      <c r="I79" s="76"/>
      <c r="J79" s="76"/>
    </row>
    <row r="80" spans="1:10">
      <c r="A80" s="76"/>
      <c r="B80" s="76"/>
      <c r="C80" s="76"/>
      <c r="D80" s="76"/>
      <c r="E80" s="76"/>
      <c r="F80" s="76"/>
      <c r="G80" s="76"/>
      <c r="H80" s="76"/>
      <c r="I80" s="76"/>
      <c r="J80" s="76"/>
    </row>
    <row r="81" spans="1:10">
      <c r="A81" s="76"/>
      <c r="B81" s="76"/>
      <c r="C81" s="76"/>
      <c r="D81" s="76"/>
      <c r="E81" s="76"/>
      <c r="F81" s="76"/>
      <c r="G81" s="76"/>
      <c r="H81" s="76"/>
      <c r="I81" s="76"/>
      <c r="J81" s="76"/>
    </row>
    <row r="82" spans="1:10">
      <c r="A82" s="76"/>
      <c r="B82" s="76"/>
      <c r="C82" s="76"/>
      <c r="D82" s="76"/>
      <c r="E82" s="76"/>
      <c r="F82" s="76"/>
      <c r="G82" s="76"/>
      <c r="H82" s="76"/>
      <c r="I82" s="76"/>
      <c r="J82" s="76"/>
    </row>
    <row r="83" spans="1:10">
      <c r="A83" s="76"/>
      <c r="B83" s="76"/>
      <c r="C83" s="76"/>
      <c r="D83" s="76"/>
      <c r="E83" s="76"/>
      <c r="F83" s="76"/>
      <c r="G83" s="76"/>
      <c r="H83" s="76"/>
      <c r="I83" s="76"/>
      <c r="J83" s="76"/>
    </row>
    <row r="84" spans="1:10">
      <c r="A84" s="76"/>
      <c r="B84" s="76"/>
      <c r="C84" s="76"/>
      <c r="D84" s="76"/>
      <c r="E84" s="76"/>
      <c r="F84" s="76"/>
      <c r="G84" s="76"/>
      <c r="H84" s="76"/>
      <c r="I84" s="76"/>
      <c r="J84" s="76"/>
    </row>
    <row r="85" spans="1:10">
      <c r="A85" s="76"/>
      <c r="B85" s="76"/>
      <c r="C85" s="76"/>
      <c r="D85" s="76"/>
      <c r="E85" s="76"/>
      <c r="F85" s="76"/>
      <c r="G85" s="76"/>
      <c r="H85" s="76"/>
      <c r="I85" s="76"/>
      <c r="J85" s="76"/>
    </row>
    <row r="86" spans="1:10">
      <c r="A86" s="76"/>
      <c r="B86" s="76"/>
      <c r="C86" s="76"/>
      <c r="D86" s="76"/>
      <c r="E86" s="76"/>
      <c r="F86" s="76"/>
      <c r="G86" s="76"/>
      <c r="H86" s="76"/>
      <c r="I86" s="76"/>
      <c r="J86" s="76"/>
    </row>
    <row r="87" spans="1:10">
      <c r="A87" s="76"/>
      <c r="B87" s="76"/>
      <c r="C87" s="76"/>
      <c r="D87" s="76"/>
      <c r="E87" s="76"/>
      <c r="F87" s="76"/>
      <c r="G87" s="76"/>
      <c r="H87" s="76"/>
      <c r="I87" s="76"/>
      <c r="J87" s="76"/>
    </row>
    <row r="88" spans="1:10">
      <c r="A88" s="76"/>
      <c r="B88" s="76"/>
      <c r="C88" s="76"/>
      <c r="D88" s="76"/>
      <c r="E88" s="76"/>
      <c r="F88" s="76"/>
      <c r="G88" s="76"/>
      <c r="H88" s="76"/>
      <c r="I88" s="76"/>
      <c r="J88" s="76"/>
    </row>
    <row r="89" spans="1:10">
      <c r="A89" s="76"/>
      <c r="B89" s="76"/>
      <c r="C89" s="76"/>
      <c r="D89" s="76"/>
      <c r="E89" s="76"/>
      <c r="F89" s="76"/>
      <c r="G89" s="76"/>
      <c r="H89" s="76"/>
      <c r="I89" s="76"/>
      <c r="J89" s="76"/>
    </row>
    <row r="90" spans="1:10">
      <c r="A90" s="76"/>
      <c r="B90" s="76"/>
      <c r="C90" s="76"/>
      <c r="D90" s="76"/>
      <c r="E90" s="76"/>
      <c r="F90" s="76"/>
      <c r="G90" s="76"/>
      <c r="H90" s="76"/>
      <c r="I90" s="76"/>
      <c r="J90" s="76"/>
    </row>
    <row r="91" spans="1:10">
      <c r="A91" s="76"/>
      <c r="B91" s="76"/>
      <c r="C91" s="76"/>
      <c r="D91" s="76"/>
      <c r="E91" s="76"/>
      <c r="F91" s="76"/>
      <c r="G91" s="76"/>
      <c r="H91" s="76"/>
      <c r="I91" s="76"/>
      <c r="J91" s="76"/>
    </row>
    <row r="92" spans="1:10">
      <c r="F92" s="76"/>
    </row>
    <row r="93" spans="1:10">
      <c r="F93" s="76"/>
    </row>
    <row r="94" spans="1:10">
      <c r="F94" s="76"/>
    </row>
    <row r="95" spans="1:10">
      <c r="F95" s="76"/>
    </row>
    <row r="96" spans="1:10">
      <c r="F96" s="76"/>
    </row>
    <row r="97" spans="6:6">
      <c r="F97" s="76"/>
    </row>
    <row r="98" spans="6:6">
      <c r="F98" s="76"/>
    </row>
    <row r="99" spans="6:6">
      <c r="F99" s="76"/>
    </row>
    <row r="100" spans="6:6">
      <c r="F100" s="76"/>
    </row>
    <row r="101" spans="6:6">
      <c r="F101" s="76"/>
    </row>
    <row r="102" spans="6:6">
      <c r="F102" s="76"/>
    </row>
    <row r="103" spans="6:6">
      <c r="F103" s="76"/>
    </row>
    <row r="104" spans="6:6">
      <c r="F104" s="76"/>
    </row>
    <row r="105" spans="6:6">
      <c r="F105" s="76"/>
    </row>
    <row r="106" spans="6:6">
      <c r="F106" s="76"/>
    </row>
    <row r="107" spans="6:6">
      <c r="F107" s="76"/>
    </row>
    <row r="108" spans="6:6">
      <c r="F108" s="76"/>
    </row>
    <row r="109" spans="6:6">
      <c r="F109" s="76"/>
    </row>
    <row r="110" spans="6:6">
      <c r="F110" s="76"/>
    </row>
    <row r="111" spans="6:6">
      <c r="F111" s="76"/>
    </row>
    <row r="112" spans="6:6">
      <c r="F112" s="76"/>
    </row>
    <row r="113" spans="6:6">
      <c r="F113" s="76"/>
    </row>
    <row r="114" spans="6:6">
      <c r="F114" s="76"/>
    </row>
    <row r="115" spans="6:6">
      <c r="F115" s="76"/>
    </row>
    <row r="116" spans="6:6">
      <c r="F116" s="76"/>
    </row>
    <row r="117" spans="6:6">
      <c r="F117" s="76"/>
    </row>
    <row r="118" spans="6:6">
      <c r="F118" s="76"/>
    </row>
    <row r="119" spans="6:6">
      <c r="F119" s="76"/>
    </row>
    <row r="120" spans="6:6">
      <c r="F120" s="76"/>
    </row>
    <row r="121" spans="6:6">
      <c r="F121" s="76"/>
    </row>
    <row r="122" spans="6:6">
      <c r="F122" s="76"/>
    </row>
    <row r="123" spans="6:6">
      <c r="F123" s="76"/>
    </row>
    <row r="124" spans="6:6">
      <c r="F124" s="76"/>
    </row>
    <row r="125" spans="6:6">
      <c r="F125" s="76"/>
    </row>
    <row r="126" spans="6:6">
      <c r="F126" s="76"/>
    </row>
    <row r="127" spans="6:6">
      <c r="F127" s="76"/>
    </row>
    <row r="128" spans="6:6">
      <c r="F128" s="76"/>
    </row>
    <row r="129" spans="6:6">
      <c r="F129" s="76"/>
    </row>
    <row r="130" spans="6:6">
      <c r="F130" s="76"/>
    </row>
    <row r="131" spans="6:6">
      <c r="F131" s="76"/>
    </row>
    <row r="132" spans="6:6">
      <c r="F132" s="76"/>
    </row>
    <row r="133" spans="6:6">
      <c r="F133" s="76"/>
    </row>
    <row r="134" spans="6:6">
      <c r="F134" s="76"/>
    </row>
    <row r="135" spans="6:6">
      <c r="F135" s="76"/>
    </row>
    <row r="136" spans="6:6">
      <c r="F136" s="76"/>
    </row>
    <row r="137" spans="6:6">
      <c r="F137" s="76"/>
    </row>
    <row r="138" spans="6:6">
      <c r="F138" s="76"/>
    </row>
    <row r="139" spans="6:6">
      <c r="F139" s="76"/>
    </row>
    <row r="140" spans="6:6">
      <c r="F140" s="76"/>
    </row>
    <row r="141" spans="6:6">
      <c r="F141" s="76"/>
    </row>
    <row r="142" spans="6:6">
      <c r="F142" s="76"/>
    </row>
    <row r="143" spans="6:6">
      <c r="F143" s="76"/>
    </row>
    <row r="144" spans="6:6">
      <c r="F144" s="76"/>
    </row>
    <row r="145" spans="6:6">
      <c r="F145" s="76"/>
    </row>
    <row r="146" spans="6:6">
      <c r="F146" s="76"/>
    </row>
    <row r="147" spans="6:6">
      <c r="F147" s="76"/>
    </row>
    <row r="148" spans="6:6">
      <c r="F148" s="76"/>
    </row>
    <row r="149" spans="6:6">
      <c r="F149" s="76"/>
    </row>
    <row r="150" spans="6:6">
      <c r="F150" s="76"/>
    </row>
    <row r="151" spans="6:6">
      <c r="F151" s="76"/>
    </row>
    <row r="152" spans="6:6">
      <c r="F152" s="76"/>
    </row>
    <row r="153" spans="6:6">
      <c r="F153" s="76"/>
    </row>
    <row r="154" spans="6:6">
      <c r="F154" s="76"/>
    </row>
    <row r="155" spans="6:6">
      <c r="F155" s="76"/>
    </row>
    <row r="156" spans="6:6">
      <c r="F156" s="76"/>
    </row>
    <row r="157" spans="6:6">
      <c r="F157" s="76"/>
    </row>
    <row r="158" spans="6:6">
      <c r="F158" s="76"/>
    </row>
    <row r="159" spans="6:6">
      <c r="F159" s="76"/>
    </row>
    <row r="160" spans="6:6">
      <c r="F160" s="76"/>
    </row>
    <row r="161" spans="6:6">
      <c r="F161" s="76"/>
    </row>
    <row r="162" spans="6:6">
      <c r="F162" s="76"/>
    </row>
    <row r="163" spans="6:6">
      <c r="F163" s="76"/>
    </row>
    <row r="164" spans="6:6">
      <c r="F164" s="76"/>
    </row>
    <row r="165" spans="6:6">
      <c r="F165" s="76"/>
    </row>
    <row r="166" spans="6:6">
      <c r="F166" s="76"/>
    </row>
    <row r="167" spans="6:6">
      <c r="F167" s="76"/>
    </row>
    <row r="168" spans="6:6">
      <c r="F168" s="76"/>
    </row>
    <row r="169" spans="6:6">
      <c r="F169" s="76"/>
    </row>
    <row r="170" spans="6:6">
      <c r="F170" s="76"/>
    </row>
    <row r="171" spans="6:6">
      <c r="F171" s="76"/>
    </row>
    <row r="172" spans="6:6">
      <c r="F172" s="76"/>
    </row>
    <row r="173" spans="6:6">
      <c r="F173" s="76"/>
    </row>
    <row r="174" spans="6:6">
      <c r="F174" s="76"/>
    </row>
    <row r="175" spans="6:6">
      <c r="F175" s="76"/>
    </row>
    <row r="176" spans="6:6">
      <c r="F176" s="76"/>
    </row>
    <row r="177" spans="6:6">
      <c r="F177" s="76"/>
    </row>
    <row r="178" spans="6:6">
      <c r="F178" s="76"/>
    </row>
    <row r="179" spans="6:6">
      <c r="F179" s="76"/>
    </row>
    <row r="180" spans="6:6">
      <c r="F180" s="76"/>
    </row>
    <row r="181" spans="6:6">
      <c r="F181" s="76"/>
    </row>
    <row r="182" spans="6:6">
      <c r="F182" s="76"/>
    </row>
    <row r="183" spans="6:6">
      <c r="F183" s="76"/>
    </row>
    <row r="184" spans="6:6">
      <c r="F184" s="76"/>
    </row>
    <row r="185" spans="6:6">
      <c r="F185" s="76"/>
    </row>
    <row r="186" spans="6:6">
      <c r="F186" s="76"/>
    </row>
    <row r="187" spans="6:6">
      <c r="F187" s="76"/>
    </row>
    <row r="188" spans="6:6">
      <c r="F188" s="76"/>
    </row>
    <row r="189" spans="6:6">
      <c r="F189" s="76"/>
    </row>
    <row r="190" spans="6:6">
      <c r="F190" s="76"/>
    </row>
    <row r="191" spans="6:6">
      <c r="F191" s="76"/>
    </row>
    <row r="192" spans="6:6">
      <c r="F192" s="76"/>
    </row>
    <row r="193" spans="6:6">
      <c r="F193" s="76"/>
    </row>
    <row r="194" spans="6:6">
      <c r="F194" s="76"/>
    </row>
    <row r="195" spans="6:6">
      <c r="F195" s="76"/>
    </row>
    <row r="196" spans="6:6">
      <c r="F196" s="76"/>
    </row>
  </sheetData>
  <conditionalFormatting sqref="D1">
    <cfRule type="containsText" dxfId="8" priority="1" operator="containsText" text="Errors">
      <formula>NOT(ISERROR(SEARCH("Errors",D1)))</formula>
    </cfRule>
  </conditionalFormatting>
  <dataValidations count="2">
    <dataValidation type="list" showInputMessage="1" showErrorMessage="1" sqref="A2">
      <formula1>CAU</formula1>
    </dataValidation>
    <dataValidation type="whole" allowBlank="1" showInputMessage="1" showErrorMessage="1" errorTitle="Data Validation" error="Please enter a whole number between 0 and 2147483647." sqref="B7:N62">
      <formula1>0</formula1>
      <formula2>10000000000</formula2>
    </dataValidation>
  </dataValidations>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1">
        <x14:dataValidation type="list" showInputMessage="1" showErrorMessage="1">
          <x14:formula1>
            <xm:f>'Addl Info'!$A$2:$A$3</xm:f>
          </x14:formula1>
          <xm:sqref>B2</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8" tint="0.39997558519241921"/>
  </sheetPr>
  <dimension ref="A1:P196"/>
  <sheetViews>
    <sheetView workbookViewId="0">
      <selection activeCell="H12" sqref="H12"/>
    </sheetView>
  </sheetViews>
  <sheetFormatPr defaultColWidth="8.88671875" defaultRowHeight="13.2"/>
  <cols>
    <col min="1" max="1" width="30.6640625" style="2" customWidth="1"/>
    <col min="2" max="2" width="15.6640625" style="2" customWidth="1"/>
    <col min="3" max="3" width="15.6640625" style="2" hidden="1" customWidth="1"/>
    <col min="4" max="5" width="15.6640625" style="2" customWidth="1"/>
    <col min="6" max="7" width="15.6640625" style="2" hidden="1" customWidth="1"/>
    <col min="8" max="12" width="15.6640625" style="2" customWidth="1"/>
    <col min="13" max="14" width="25.6640625" style="2" customWidth="1"/>
    <col min="15" max="16384" width="8.88671875" style="2"/>
  </cols>
  <sheetData>
    <row r="1" spans="1:16">
      <c r="A1" s="197" t="s">
        <v>951</v>
      </c>
      <c r="B1" s="198"/>
      <c r="D1" s="188" t="str">
        <f>IF('Compliance Issues'!F3="x","Errors exist, see the Compliance Issues tab.","")</f>
        <v>Errors exist, see the Compliance Issues tab.</v>
      </c>
      <c r="E1" s="188"/>
      <c r="G1" s="188"/>
      <c r="H1" s="188"/>
      <c r="I1" s="188"/>
      <c r="J1" s="188"/>
      <c r="K1" s="188"/>
      <c r="L1" s="188"/>
    </row>
    <row r="2" spans="1:16" ht="15.6">
      <c r="A2" s="10" t="str">
        <f>'180B IIIB'!A2</f>
        <v>Dane</v>
      </c>
      <c r="B2" s="8" t="s">
        <v>4</v>
      </c>
      <c r="D2" s="179" t="str">
        <f>LOOKUP(B2,Date,'Addl Info'!B9:B9)</f>
        <v>2021 BUDGET</v>
      </c>
      <c r="E2" s="189">
        <f ca="1">IF(D2="Non-Submission Period",0,LOOKUP(A2,CAUTAU,Allocations!I4:I6))</f>
        <v>13702</v>
      </c>
      <c r="G2" s="179"/>
      <c r="H2" s="188"/>
      <c r="I2" s="188"/>
      <c r="K2" s="190"/>
    </row>
    <row r="3" spans="1:16">
      <c r="A3" s="188"/>
      <c r="B3" s="192"/>
      <c r="C3" s="192"/>
      <c r="D3" s="242" t="s">
        <v>917</v>
      </c>
      <c r="E3" s="191">
        <f ca="1">E2-I62</f>
        <v>0</v>
      </c>
      <c r="G3" s="188"/>
      <c r="H3" s="192"/>
      <c r="I3" s="192"/>
      <c r="J3" s="192"/>
      <c r="K3" s="192"/>
      <c r="L3" s="188"/>
    </row>
    <row r="4" spans="1:16">
      <c r="A4" s="188"/>
      <c r="B4" s="192"/>
      <c r="C4" s="192"/>
      <c r="D4" s="188"/>
      <c r="E4" s="188"/>
      <c r="G4" s="188"/>
      <c r="H4" s="192"/>
      <c r="I4" s="192"/>
      <c r="J4" s="192"/>
      <c r="K4" s="192"/>
      <c r="L4" s="188"/>
    </row>
    <row r="5" spans="1:16">
      <c r="A5" s="193"/>
      <c r="B5" s="194"/>
      <c r="C5" s="194"/>
      <c r="D5" s="188"/>
      <c r="E5" s="188"/>
      <c r="G5" s="188"/>
      <c r="H5" s="194"/>
      <c r="I5" s="194"/>
      <c r="J5" s="194"/>
      <c r="K5" s="194"/>
      <c r="L5" s="188"/>
    </row>
    <row r="6" spans="1:16" ht="77.099999999999994" customHeight="1">
      <c r="A6" s="195" t="s">
        <v>918</v>
      </c>
      <c r="B6" s="195" t="s">
        <v>955</v>
      </c>
      <c r="C6" s="195" t="s">
        <v>987</v>
      </c>
      <c r="D6" s="195" t="s">
        <v>919</v>
      </c>
      <c r="E6" s="195" t="s">
        <v>920</v>
      </c>
      <c r="F6" s="195" t="s">
        <v>987</v>
      </c>
      <c r="G6" s="195" t="s">
        <v>987</v>
      </c>
      <c r="H6" s="195" t="s">
        <v>921</v>
      </c>
      <c r="I6" s="195" t="s">
        <v>1030</v>
      </c>
      <c r="J6" s="195" t="s">
        <v>922</v>
      </c>
      <c r="K6" s="195" t="s">
        <v>923</v>
      </c>
      <c r="L6" s="195" t="s">
        <v>924</v>
      </c>
      <c r="M6" s="195" t="s">
        <v>966</v>
      </c>
      <c r="N6" s="195" t="s">
        <v>967</v>
      </c>
    </row>
    <row r="7" spans="1:16" ht="26.1" customHeight="1">
      <c r="A7" s="249" t="s">
        <v>168</v>
      </c>
      <c r="B7" s="222"/>
      <c r="C7" s="222"/>
      <c r="D7" s="222"/>
      <c r="E7" s="222"/>
      <c r="F7" s="222"/>
      <c r="G7" s="222"/>
      <c r="H7" s="222"/>
      <c r="I7" s="222"/>
      <c r="J7" s="222"/>
      <c r="K7" s="222"/>
      <c r="L7" s="222"/>
      <c r="M7" s="140">
        <f t="shared" ref="M7:M38" si="0">B7+C7+D7+F7+G7+H7+I7+J7+K7+L7</f>
        <v>0</v>
      </c>
      <c r="N7" s="140">
        <f t="shared" ref="N7:N38" si="1">B7+C7+D7+E7+F7+G7+H7+I7+J7+K7+L7</f>
        <v>0</v>
      </c>
      <c r="O7" s="301" t="str">
        <f>IF(AND(N7&gt;0,I7=0),"x","")</f>
        <v/>
      </c>
      <c r="P7" s="301" t="str">
        <f>IF(AND(N7&gt;0,'180B IIIB'!B18=0,'180B IIIC1'!B7=0,'180B IIIC2'!B7=0),"x","")</f>
        <v/>
      </c>
    </row>
    <row r="8" spans="1:16" ht="26.1" customHeight="1">
      <c r="A8" s="90" t="s">
        <v>171</v>
      </c>
      <c r="B8" s="222"/>
      <c r="C8" s="222"/>
      <c r="D8" s="139"/>
      <c r="E8" s="139"/>
      <c r="F8" s="222"/>
      <c r="G8" s="222"/>
      <c r="H8" s="222"/>
      <c r="I8" s="139"/>
      <c r="J8" s="222"/>
      <c r="K8" s="222"/>
      <c r="L8" s="222"/>
      <c r="M8" s="140">
        <f t="shared" si="0"/>
        <v>0</v>
      </c>
      <c r="N8" s="140">
        <f t="shared" si="1"/>
        <v>0</v>
      </c>
      <c r="O8" s="301" t="str">
        <f t="shared" ref="O8:O61" si="2">IF(AND(N8&gt;0,I8=0),"x","")</f>
        <v/>
      </c>
      <c r="P8" s="301" t="str">
        <f>IF(AND(N8&gt;0,'180B IIIB'!B8=0,'180B IIIC1'!B8=0,'180B IIIC2'!B8=0),"x","")</f>
        <v/>
      </c>
    </row>
    <row r="9" spans="1:16" ht="26.1" customHeight="1">
      <c r="A9" s="90" t="s">
        <v>179</v>
      </c>
      <c r="B9" s="222"/>
      <c r="C9" s="222"/>
      <c r="D9" s="139"/>
      <c r="E9" s="139"/>
      <c r="F9" s="222"/>
      <c r="G9" s="222"/>
      <c r="H9" s="222"/>
      <c r="I9" s="139"/>
      <c r="J9" s="222"/>
      <c r="K9" s="222"/>
      <c r="L9" s="222"/>
      <c r="M9" s="140">
        <f t="shared" si="0"/>
        <v>0</v>
      </c>
      <c r="N9" s="140">
        <f t="shared" si="1"/>
        <v>0</v>
      </c>
      <c r="O9" s="301" t="str">
        <f t="shared" si="2"/>
        <v/>
      </c>
      <c r="P9" s="301" t="str">
        <f>IF(AND(N9&gt;0,'180B IIIB'!B9=0,'180B IIIC1'!B9=0,'180B IIIC2'!B9=0),"x","")</f>
        <v/>
      </c>
    </row>
    <row r="10" spans="1:16" ht="26.1" customHeight="1">
      <c r="A10" s="90" t="s">
        <v>187</v>
      </c>
      <c r="B10" s="222"/>
      <c r="C10" s="222"/>
      <c r="D10" s="139"/>
      <c r="E10" s="139"/>
      <c r="F10" s="222"/>
      <c r="G10" s="222"/>
      <c r="H10" s="222"/>
      <c r="I10" s="139"/>
      <c r="J10" s="222"/>
      <c r="K10" s="222"/>
      <c r="L10" s="222"/>
      <c r="M10" s="140">
        <f t="shared" si="0"/>
        <v>0</v>
      </c>
      <c r="N10" s="140">
        <f t="shared" si="1"/>
        <v>0</v>
      </c>
      <c r="O10" s="301" t="str">
        <f t="shared" si="2"/>
        <v/>
      </c>
      <c r="P10" s="301" t="str">
        <f>IF(AND(N10&gt;0,'180B IIIB'!B10=0,'180B IIIC1'!B10=0,'180B IIIC2'!B10=0),"x","")</f>
        <v/>
      </c>
    </row>
    <row r="11" spans="1:16" ht="26.1" customHeight="1">
      <c r="A11" s="134" t="s">
        <v>925</v>
      </c>
      <c r="B11" s="222"/>
      <c r="C11" s="222"/>
      <c r="D11" s="139">
        <v>1523</v>
      </c>
      <c r="E11" s="139"/>
      <c r="F11" s="222"/>
      <c r="G11" s="222"/>
      <c r="H11" s="222"/>
      <c r="I11" s="139">
        <v>13702</v>
      </c>
      <c r="J11" s="222"/>
      <c r="K11" s="222"/>
      <c r="L11" s="222"/>
      <c r="M11" s="140">
        <f t="shared" si="0"/>
        <v>15225</v>
      </c>
      <c r="N11" s="140">
        <f t="shared" si="1"/>
        <v>15225</v>
      </c>
      <c r="O11" s="301" t="str">
        <f t="shared" si="2"/>
        <v/>
      </c>
      <c r="P11" s="301" t="str">
        <f>IF(AND(N11&gt;0,'180B IIIB'!B11=0,'180B IIIC1'!B11=0,'180B IIIC2'!B11=0),"x","")</f>
        <v/>
      </c>
    </row>
    <row r="12" spans="1:16" ht="26.1" customHeight="1">
      <c r="A12" s="90" t="s">
        <v>218</v>
      </c>
      <c r="B12" s="222"/>
      <c r="C12" s="222"/>
      <c r="D12" s="139"/>
      <c r="E12" s="139"/>
      <c r="F12" s="222"/>
      <c r="G12" s="222"/>
      <c r="H12" s="222"/>
      <c r="I12" s="139"/>
      <c r="J12" s="222"/>
      <c r="K12" s="222"/>
      <c r="L12" s="222"/>
      <c r="M12" s="140">
        <f t="shared" si="0"/>
        <v>0</v>
      </c>
      <c r="N12" s="140">
        <f t="shared" si="1"/>
        <v>0</v>
      </c>
      <c r="O12" s="301" t="str">
        <f t="shared" si="2"/>
        <v/>
      </c>
      <c r="P12" s="301" t="str">
        <f>IF(AND(N12&gt;0,'180B IIIB'!B12=0,'180B IIIC1'!B12=0,'180B IIIC2'!B12=0),"x","")</f>
        <v/>
      </c>
    </row>
    <row r="13" spans="1:16" ht="26.1" customHeight="1">
      <c r="A13" s="90" t="s">
        <v>222</v>
      </c>
      <c r="B13" s="222"/>
      <c r="C13" s="222"/>
      <c r="D13" s="139"/>
      <c r="E13" s="139"/>
      <c r="F13" s="222"/>
      <c r="G13" s="222"/>
      <c r="H13" s="222"/>
      <c r="I13" s="139"/>
      <c r="J13" s="222"/>
      <c r="K13" s="222"/>
      <c r="L13" s="222"/>
      <c r="M13" s="140">
        <f t="shared" si="0"/>
        <v>0</v>
      </c>
      <c r="N13" s="140">
        <f t="shared" si="1"/>
        <v>0</v>
      </c>
      <c r="O13" s="301" t="str">
        <f t="shared" si="2"/>
        <v/>
      </c>
      <c r="P13" s="301" t="str">
        <f>IF(AND(N13&gt;0,'180B IIIB'!B13=0,'180B IIIC1'!B13=0,'180B IIIC2'!B13=0),"x","")</f>
        <v/>
      </c>
    </row>
    <row r="14" spans="1:16" ht="26.1" customHeight="1">
      <c r="A14" s="134" t="s">
        <v>224</v>
      </c>
      <c r="B14" s="222"/>
      <c r="C14" s="222"/>
      <c r="D14" s="139"/>
      <c r="E14" s="139"/>
      <c r="F14" s="222"/>
      <c r="G14" s="222"/>
      <c r="H14" s="222"/>
      <c r="I14" s="139"/>
      <c r="J14" s="222"/>
      <c r="K14" s="222"/>
      <c r="L14" s="222"/>
      <c r="M14" s="140">
        <f t="shared" si="0"/>
        <v>0</v>
      </c>
      <c r="N14" s="140">
        <f t="shared" si="1"/>
        <v>0</v>
      </c>
      <c r="O14" s="301" t="str">
        <f t="shared" si="2"/>
        <v/>
      </c>
      <c r="P14" s="301" t="str">
        <f>IF(AND(N14&gt;0,'180B IIIB'!B14=0,'180B IIIC1'!B14=0,'180B IIIC2'!B14=0),"x","")</f>
        <v/>
      </c>
    </row>
    <row r="15" spans="1:16" ht="26.1" customHeight="1">
      <c r="A15" s="90" t="s">
        <v>926</v>
      </c>
      <c r="B15" s="222"/>
      <c r="C15" s="222"/>
      <c r="D15" s="139"/>
      <c r="E15" s="139"/>
      <c r="F15" s="222"/>
      <c r="G15" s="222"/>
      <c r="H15" s="222"/>
      <c r="I15" s="139"/>
      <c r="J15" s="222"/>
      <c r="K15" s="222"/>
      <c r="L15" s="222"/>
      <c r="M15" s="140">
        <f t="shared" si="0"/>
        <v>0</v>
      </c>
      <c r="N15" s="140">
        <f t="shared" si="1"/>
        <v>0</v>
      </c>
      <c r="O15" s="301" t="str">
        <f t="shared" si="2"/>
        <v/>
      </c>
      <c r="P15" s="301" t="str">
        <f>IF(AND(N15&gt;0,'180B IIIB'!B15=0,'180B IIIC1'!B15=0,'180B IIIC2'!B15=0),"x","")</f>
        <v/>
      </c>
    </row>
    <row r="16" spans="1:16" ht="26.1" customHeight="1">
      <c r="A16" s="90" t="s">
        <v>927</v>
      </c>
      <c r="B16" s="222"/>
      <c r="C16" s="222"/>
      <c r="D16" s="139"/>
      <c r="E16" s="139"/>
      <c r="F16" s="222"/>
      <c r="G16" s="222"/>
      <c r="H16" s="222"/>
      <c r="I16" s="139"/>
      <c r="J16" s="222"/>
      <c r="K16" s="222"/>
      <c r="L16" s="222"/>
      <c r="M16" s="140">
        <f t="shared" si="0"/>
        <v>0</v>
      </c>
      <c r="N16" s="140">
        <f t="shared" si="1"/>
        <v>0</v>
      </c>
      <c r="O16" s="301" t="str">
        <f t="shared" si="2"/>
        <v/>
      </c>
      <c r="P16" s="301" t="str">
        <f>IF(AND(N16&gt;0,'180B IIIB'!B16=0,'180B IIIC1'!B16=0,'180B IIIC2'!B16=0),"x","")</f>
        <v/>
      </c>
    </row>
    <row r="17" spans="1:16" ht="26.1" customHeight="1">
      <c r="A17" s="90" t="s">
        <v>292</v>
      </c>
      <c r="B17" s="222"/>
      <c r="C17" s="222"/>
      <c r="D17" s="139"/>
      <c r="E17" s="139"/>
      <c r="F17" s="222"/>
      <c r="G17" s="222"/>
      <c r="H17" s="222"/>
      <c r="I17" s="139"/>
      <c r="J17" s="222"/>
      <c r="K17" s="222"/>
      <c r="L17" s="222"/>
      <c r="M17" s="140">
        <f t="shared" si="0"/>
        <v>0</v>
      </c>
      <c r="N17" s="140">
        <f t="shared" si="1"/>
        <v>0</v>
      </c>
      <c r="O17" s="301" t="str">
        <f t="shared" si="2"/>
        <v/>
      </c>
      <c r="P17" s="301" t="str">
        <f>IF(AND(N17&gt;0,'180B IIIB'!B17=0,'180B IIIC1'!B17=0,'180B IIIC2'!B17=0),"x","")</f>
        <v/>
      </c>
    </row>
    <row r="18" spans="1:16" ht="26.1" customHeight="1">
      <c r="A18" s="90" t="s">
        <v>928</v>
      </c>
      <c r="B18" s="222"/>
      <c r="C18" s="222"/>
      <c r="D18" s="139"/>
      <c r="E18" s="139"/>
      <c r="F18" s="222"/>
      <c r="G18" s="222"/>
      <c r="H18" s="222"/>
      <c r="I18" s="139"/>
      <c r="J18" s="222"/>
      <c r="K18" s="222"/>
      <c r="L18" s="222"/>
      <c r="M18" s="140">
        <f t="shared" si="0"/>
        <v>0</v>
      </c>
      <c r="N18" s="140">
        <f t="shared" si="1"/>
        <v>0</v>
      </c>
      <c r="O18" s="301" t="str">
        <f t="shared" si="2"/>
        <v/>
      </c>
      <c r="P18" s="301" t="e">
        <f>IF(AND(N18&gt;0,'180B IIIB'!#REF!=0,'180B IIIC1'!B18=0,'180B IIIC2'!B18=0),"x","")</f>
        <v>#REF!</v>
      </c>
    </row>
    <row r="19" spans="1:16" ht="26.1" customHeight="1">
      <c r="A19" s="90" t="s">
        <v>929</v>
      </c>
      <c r="B19" s="222"/>
      <c r="C19" s="222"/>
      <c r="D19" s="139"/>
      <c r="E19" s="139"/>
      <c r="F19" s="222"/>
      <c r="G19" s="222"/>
      <c r="H19" s="222"/>
      <c r="I19" s="139"/>
      <c r="J19" s="222"/>
      <c r="K19" s="222"/>
      <c r="L19" s="222"/>
      <c r="M19" s="140">
        <f t="shared" si="0"/>
        <v>0</v>
      </c>
      <c r="N19" s="140">
        <f t="shared" si="1"/>
        <v>0</v>
      </c>
      <c r="O19" s="301" t="str">
        <f t="shared" si="2"/>
        <v/>
      </c>
      <c r="P19" s="301" t="str">
        <f>IF(AND(N19&gt;0,'180B IIIB'!B19=0,'180B IIIC1'!B19=0,'180B IIIC2'!B19=0),"x","")</f>
        <v/>
      </c>
    </row>
    <row r="20" spans="1:16" ht="26.1" customHeight="1">
      <c r="A20" s="90" t="s">
        <v>320</v>
      </c>
      <c r="B20" s="222"/>
      <c r="C20" s="222"/>
      <c r="D20" s="139"/>
      <c r="E20" s="139"/>
      <c r="F20" s="222"/>
      <c r="G20" s="222"/>
      <c r="H20" s="222"/>
      <c r="I20" s="139"/>
      <c r="J20" s="222"/>
      <c r="K20" s="222"/>
      <c r="L20" s="222"/>
      <c r="M20" s="140">
        <f t="shared" si="0"/>
        <v>0</v>
      </c>
      <c r="N20" s="140">
        <f t="shared" si="1"/>
        <v>0</v>
      </c>
      <c r="O20" s="301" t="str">
        <f t="shared" si="2"/>
        <v/>
      </c>
      <c r="P20" s="301" t="str">
        <f>IF(AND(N20&gt;0,'180B IIIB'!B20=0,'180B IIIC1'!B20=0,'180B IIIC2'!B20=0),"x","")</f>
        <v/>
      </c>
    </row>
    <row r="21" spans="1:16" ht="26.1" customHeight="1">
      <c r="A21" s="90" t="s">
        <v>930</v>
      </c>
      <c r="B21" s="222"/>
      <c r="C21" s="222"/>
      <c r="D21" s="139"/>
      <c r="E21" s="139"/>
      <c r="F21" s="222"/>
      <c r="G21" s="222"/>
      <c r="H21" s="222"/>
      <c r="I21" s="139"/>
      <c r="J21" s="222"/>
      <c r="K21" s="222"/>
      <c r="L21" s="222"/>
      <c r="M21" s="140">
        <f t="shared" si="0"/>
        <v>0</v>
      </c>
      <c r="N21" s="140">
        <f t="shared" si="1"/>
        <v>0</v>
      </c>
      <c r="O21" s="301" t="str">
        <f t="shared" si="2"/>
        <v/>
      </c>
      <c r="P21" s="301" t="str">
        <f>IF(AND(N21&gt;0,'180B IIIB'!B21=0,'180B IIIC1'!B21=0,'180B IIIC2'!B21=0),"x","")</f>
        <v/>
      </c>
    </row>
    <row r="22" spans="1:16" ht="26.1" customHeight="1">
      <c r="A22" s="90" t="s">
        <v>931</v>
      </c>
      <c r="B22" s="222"/>
      <c r="C22" s="222"/>
      <c r="D22" s="139"/>
      <c r="E22" s="139"/>
      <c r="F22" s="222"/>
      <c r="G22" s="222"/>
      <c r="H22" s="222"/>
      <c r="I22" s="139"/>
      <c r="J22" s="222"/>
      <c r="K22" s="222"/>
      <c r="L22" s="222"/>
      <c r="M22" s="140">
        <f t="shared" si="0"/>
        <v>0</v>
      </c>
      <c r="N22" s="140">
        <f t="shared" si="1"/>
        <v>0</v>
      </c>
      <c r="O22" s="301" t="str">
        <f t="shared" si="2"/>
        <v/>
      </c>
      <c r="P22" s="301" t="str">
        <f>IF(AND(N22&gt;0,'180B IIIB'!B22=0,'180B IIIC1'!B22=0,'180B IIIC2'!B22=0),"x","")</f>
        <v/>
      </c>
    </row>
    <row r="23" spans="1:16" ht="26.1" customHeight="1">
      <c r="A23" s="90" t="s">
        <v>932</v>
      </c>
      <c r="B23" s="222"/>
      <c r="C23" s="222"/>
      <c r="D23" s="139"/>
      <c r="E23" s="139"/>
      <c r="F23" s="222"/>
      <c r="G23" s="222"/>
      <c r="H23" s="222"/>
      <c r="I23" s="139"/>
      <c r="J23" s="222"/>
      <c r="K23" s="222"/>
      <c r="L23" s="222"/>
      <c r="M23" s="140">
        <f t="shared" si="0"/>
        <v>0</v>
      </c>
      <c r="N23" s="140">
        <f t="shared" si="1"/>
        <v>0</v>
      </c>
      <c r="O23" s="301" t="str">
        <f t="shared" si="2"/>
        <v/>
      </c>
      <c r="P23" s="301" t="str">
        <f>IF(AND(N23&gt;0,'180B IIIB'!B23=0,'180B IIIC1'!B23=0,'180B IIIC2'!B23=0),"x","")</f>
        <v/>
      </c>
    </row>
    <row r="24" spans="1:16" ht="26.1" customHeight="1">
      <c r="A24" s="90" t="s">
        <v>933</v>
      </c>
      <c r="B24" s="222"/>
      <c r="C24" s="222"/>
      <c r="D24" s="139"/>
      <c r="E24" s="139"/>
      <c r="F24" s="222"/>
      <c r="G24" s="222"/>
      <c r="H24" s="222"/>
      <c r="I24" s="139"/>
      <c r="J24" s="222"/>
      <c r="K24" s="222"/>
      <c r="L24" s="222"/>
      <c r="M24" s="140">
        <f t="shared" si="0"/>
        <v>0</v>
      </c>
      <c r="N24" s="140">
        <f t="shared" si="1"/>
        <v>0</v>
      </c>
      <c r="O24" s="301" t="str">
        <f t="shared" si="2"/>
        <v/>
      </c>
      <c r="P24" s="301" t="str">
        <f>IF(AND(N24&gt;0,'180B IIIB'!B24=0,'180B IIIC1'!B24=0,'180B IIIC2'!B24=0),"x","")</f>
        <v/>
      </c>
    </row>
    <row r="25" spans="1:16" ht="26.1" customHeight="1">
      <c r="A25" s="90" t="s">
        <v>385</v>
      </c>
      <c r="B25" s="222"/>
      <c r="C25" s="222"/>
      <c r="D25" s="139"/>
      <c r="E25" s="139"/>
      <c r="F25" s="222"/>
      <c r="G25" s="222"/>
      <c r="H25" s="222"/>
      <c r="I25" s="139"/>
      <c r="J25" s="222"/>
      <c r="K25" s="222"/>
      <c r="L25" s="222"/>
      <c r="M25" s="140">
        <f t="shared" si="0"/>
        <v>0</v>
      </c>
      <c r="N25" s="140">
        <f t="shared" si="1"/>
        <v>0</v>
      </c>
      <c r="O25" s="301" t="str">
        <f t="shared" si="2"/>
        <v/>
      </c>
      <c r="P25" s="301" t="str">
        <f>IF(AND(N25&gt;0,'180B IIIB'!B25=0,'180B IIIC1'!B25=0,'180B IIIC2'!B25=0),"x","")</f>
        <v/>
      </c>
    </row>
    <row r="26" spans="1:16" ht="26.1" customHeight="1">
      <c r="A26" s="90" t="s">
        <v>389</v>
      </c>
      <c r="B26" s="222"/>
      <c r="C26" s="222"/>
      <c r="D26" s="139"/>
      <c r="E26" s="139"/>
      <c r="F26" s="222"/>
      <c r="G26" s="222"/>
      <c r="H26" s="222"/>
      <c r="I26" s="139"/>
      <c r="J26" s="222"/>
      <c r="K26" s="222"/>
      <c r="L26" s="222"/>
      <c r="M26" s="140">
        <f t="shared" si="0"/>
        <v>0</v>
      </c>
      <c r="N26" s="140">
        <f t="shared" si="1"/>
        <v>0</v>
      </c>
      <c r="O26" s="301" t="str">
        <f t="shared" si="2"/>
        <v/>
      </c>
      <c r="P26" s="301" t="str">
        <f>IF(AND(N26&gt;0,'180B IIIB'!B26=0,'180B IIIC1'!B26=0,'180B IIIC2'!B26=0),"x","")</f>
        <v/>
      </c>
    </row>
    <row r="27" spans="1:16" ht="26.1" customHeight="1">
      <c r="A27" s="90" t="s">
        <v>610</v>
      </c>
      <c r="B27" s="222"/>
      <c r="C27" s="222"/>
      <c r="D27" s="139"/>
      <c r="E27" s="139"/>
      <c r="F27" s="222"/>
      <c r="G27" s="222"/>
      <c r="H27" s="222"/>
      <c r="I27" s="139"/>
      <c r="J27" s="222"/>
      <c r="K27" s="222"/>
      <c r="L27" s="222"/>
      <c r="M27" s="140">
        <f t="shared" si="0"/>
        <v>0</v>
      </c>
      <c r="N27" s="140">
        <f t="shared" si="1"/>
        <v>0</v>
      </c>
      <c r="O27" s="301" t="str">
        <f t="shared" si="2"/>
        <v/>
      </c>
      <c r="P27" s="301" t="str">
        <f>IF(AND(N27&gt;0,'180B IIIB'!B27=0,'180B IIIC1'!B27=0,'180B IIIC2'!B27=0),"x","")</f>
        <v/>
      </c>
    </row>
    <row r="28" spans="1:16" ht="26.1" customHeight="1">
      <c r="A28" s="90" t="s">
        <v>395</v>
      </c>
      <c r="B28" s="222"/>
      <c r="C28" s="222"/>
      <c r="D28" s="139"/>
      <c r="E28" s="139"/>
      <c r="F28" s="222"/>
      <c r="G28" s="222"/>
      <c r="H28" s="222"/>
      <c r="I28" s="139"/>
      <c r="J28" s="222"/>
      <c r="K28" s="222"/>
      <c r="L28" s="222"/>
      <c r="M28" s="140">
        <f t="shared" si="0"/>
        <v>0</v>
      </c>
      <c r="N28" s="140">
        <f t="shared" si="1"/>
        <v>0</v>
      </c>
      <c r="O28" s="301" t="str">
        <f t="shared" si="2"/>
        <v/>
      </c>
      <c r="P28" s="301" t="str">
        <f>IF(AND(N28&gt;0,'180B IIIB'!B28=0,'180B IIIC1'!B28=0,'180B IIIC2'!B28=0),"x","")</f>
        <v/>
      </c>
    </row>
    <row r="29" spans="1:16" ht="26.1" customHeight="1">
      <c r="A29" s="90" t="s">
        <v>934</v>
      </c>
      <c r="B29" s="222"/>
      <c r="C29" s="222"/>
      <c r="D29" s="139"/>
      <c r="E29" s="139"/>
      <c r="F29" s="222"/>
      <c r="G29" s="222"/>
      <c r="H29" s="222"/>
      <c r="I29" s="139"/>
      <c r="J29" s="222"/>
      <c r="K29" s="222"/>
      <c r="L29" s="222"/>
      <c r="M29" s="140">
        <f t="shared" si="0"/>
        <v>0</v>
      </c>
      <c r="N29" s="140">
        <f t="shared" si="1"/>
        <v>0</v>
      </c>
      <c r="O29" s="301" t="str">
        <f t="shared" si="2"/>
        <v/>
      </c>
      <c r="P29" s="301" t="str">
        <f>IF(AND(N29&gt;0,'180B IIIB'!B29=0,'180B IIIC1'!B29=0,'180B IIIC2'!B29=0),"x","")</f>
        <v/>
      </c>
    </row>
    <row r="30" spans="1:16" ht="26.1" customHeight="1">
      <c r="A30" s="90" t="s">
        <v>403</v>
      </c>
      <c r="B30" s="222"/>
      <c r="C30" s="222"/>
      <c r="D30" s="139"/>
      <c r="E30" s="139"/>
      <c r="F30" s="222"/>
      <c r="G30" s="222"/>
      <c r="H30" s="222"/>
      <c r="I30" s="139"/>
      <c r="J30" s="222"/>
      <c r="K30" s="222"/>
      <c r="L30" s="222"/>
      <c r="M30" s="140">
        <f t="shared" si="0"/>
        <v>0</v>
      </c>
      <c r="N30" s="140">
        <f t="shared" si="1"/>
        <v>0</v>
      </c>
      <c r="O30" s="301" t="str">
        <f t="shared" si="2"/>
        <v/>
      </c>
      <c r="P30" s="301" t="str">
        <f>IF(AND(N30&gt;0,'180B IIIB'!B30=0,'180B IIIC1'!B30=0,'180B IIIC2'!B30=0),"x","")</f>
        <v/>
      </c>
    </row>
    <row r="31" spans="1:16" ht="26.1" customHeight="1">
      <c r="A31" s="90" t="s">
        <v>935</v>
      </c>
      <c r="B31" s="222"/>
      <c r="C31" s="222"/>
      <c r="D31" s="139"/>
      <c r="E31" s="139"/>
      <c r="F31" s="222"/>
      <c r="G31" s="222"/>
      <c r="H31" s="222"/>
      <c r="I31" s="139"/>
      <c r="J31" s="222"/>
      <c r="K31" s="222"/>
      <c r="L31" s="222"/>
      <c r="M31" s="140">
        <f t="shared" si="0"/>
        <v>0</v>
      </c>
      <c r="N31" s="140">
        <f t="shared" si="1"/>
        <v>0</v>
      </c>
      <c r="O31" s="301" t="str">
        <f t="shared" si="2"/>
        <v/>
      </c>
      <c r="P31" s="301" t="str">
        <f>IF(AND(N31&gt;0,'180B IIIB'!B31=0,'180B IIIC1'!B31=0,'180B IIIC2'!B31=0),"x","")</f>
        <v/>
      </c>
    </row>
    <row r="32" spans="1:16" ht="26.1" customHeight="1">
      <c r="A32" s="90" t="s">
        <v>561</v>
      </c>
      <c r="B32" s="222"/>
      <c r="C32" s="222"/>
      <c r="D32" s="139"/>
      <c r="E32" s="139"/>
      <c r="F32" s="222"/>
      <c r="G32" s="222"/>
      <c r="H32" s="222"/>
      <c r="I32" s="139"/>
      <c r="J32" s="222"/>
      <c r="K32" s="222"/>
      <c r="L32" s="222"/>
      <c r="M32" s="140">
        <f t="shared" si="0"/>
        <v>0</v>
      </c>
      <c r="N32" s="140">
        <f t="shared" si="1"/>
        <v>0</v>
      </c>
      <c r="O32" s="301" t="str">
        <f t="shared" si="2"/>
        <v/>
      </c>
      <c r="P32" s="301" t="str">
        <f>IF(AND(N32&gt;0,'180B IIIB'!B32=0,'180B IIIC1'!B32=0,'180B IIIC2'!B32=0),"x","")</f>
        <v/>
      </c>
    </row>
    <row r="33" spans="1:16" ht="26.1" customHeight="1">
      <c r="A33" s="248" t="s">
        <v>936</v>
      </c>
      <c r="B33" s="222"/>
      <c r="C33" s="222"/>
      <c r="D33" s="139"/>
      <c r="E33" s="139"/>
      <c r="F33" s="222"/>
      <c r="G33" s="222"/>
      <c r="H33" s="222"/>
      <c r="I33" s="139"/>
      <c r="J33" s="222"/>
      <c r="K33" s="222"/>
      <c r="L33" s="222"/>
      <c r="M33" s="140">
        <f t="shared" si="0"/>
        <v>0</v>
      </c>
      <c r="N33" s="140">
        <f t="shared" si="1"/>
        <v>0</v>
      </c>
      <c r="O33" s="301" t="str">
        <f t="shared" si="2"/>
        <v/>
      </c>
      <c r="P33" s="301" t="str">
        <f>IF(AND(N33&gt;0,'180B IIIB'!B33=0,'180B IIIC1'!B33=0,'180B IIIC2'!B33=0),"x","")</f>
        <v/>
      </c>
    </row>
    <row r="34" spans="1:16" ht="26.1" customHeight="1">
      <c r="A34" s="90" t="s">
        <v>578</v>
      </c>
      <c r="B34" s="222"/>
      <c r="C34" s="222"/>
      <c r="D34" s="139"/>
      <c r="E34" s="139"/>
      <c r="F34" s="222"/>
      <c r="G34" s="222"/>
      <c r="H34" s="222"/>
      <c r="I34" s="139"/>
      <c r="J34" s="222"/>
      <c r="K34" s="222"/>
      <c r="L34" s="222"/>
      <c r="M34" s="140">
        <f t="shared" si="0"/>
        <v>0</v>
      </c>
      <c r="N34" s="140">
        <f t="shared" si="1"/>
        <v>0</v>
      </c>
      <c r="O34" s="301" t="str">
        <f t="shared" si="2"/>
        <v/>
      </c>
      <c r="P34" s="301" t="str">
        <f>IF(AND(N34&gt;0,'180B IIIB'!B34=0,'180B IIIC1'!B34=0,'180B IIIC2'!B34=0),"x","")</f>
        <v/>
      </c>
    </row>
    <row r="35" spans="1:16" ht="26.1" customHeight="1">
      <c r="A35" s="90" t="s">
        <v>582</v>
      </c>
      <c r="B35" s="222"/>
      <c r="C35" s="222"/>
      <c r="D35" s="139"/>
      <c r="E35" s="139"/>
      <c r="F35" s="222"/>
      <c r="G35" s="222"/>
      <c r="H35" s="222"/>
      <c r="I35" s="139"/>
      <c r="J35" s="222"/>
      <c r="K35" s="222"/>
      <c r="L35" s="222"/>
      <c r="M35" s="140">
        <f t="shared" si="0"/>
        <v>0</v>
      </c>
      <c r="N35" s="140">
        <f t="shared" si="1"/>
        <v>0</v>
      </c>
      <c r="O35" s="301" t="str">
        <f t="shared" si="2"/>
        <v/>
      </c>
      <c r="P35" s="301" t="str">
        <f>IF(AND(N35&gt;0,'180B IIIB'!B35=0,'180B IIIC1'!B35=0,'180B IIIC2'!B35=0),"x","")</f>
        <v/>
      </c>
    </row>
    <row r="36" spans="1:16" ht="26.1" customHeight="1">
      <c r="A36" s="90" t="s">
        <v>584</v>
      </c>
      <c r="B36" s="222"/>
      <c r="C36" s="222"/>
      <c r="D36" s="139"/>
      <c r="E36" s="139"/>
      <c r="F36" s="222"/>
      <c r="G36" s="222"/>
      <c r="H36" s="222"/>
      <c r="I36" s="139"/>
      <c r="J36" s="222"/>
      <c r="K36" s="222"/>
      <c r="L36" s="222"/>
      <c r="M36" s="140">
        <f t="shared" si="0"/>
        <v>0</v>
      </c>
      <c r="N36" s="140">
        <f t="shared" si="1"/>
        <v>0</v>
      </c>
      <c r="O36" s="301" t="str">
        <f t="shared" si="2"/>
        <v/>
      </c>
      <c r="P36" s="301" t="str">
        <f>IF(AND(N36&gt;0,'180B IIIB'!B36=0,'180B IIIC1'!B36=0,'180B IIIC2'!B36=0),"x","")</f>
        <v/>
      </c>
    </row>
    <row r="37" spans="1:16" ht="26.1" customHeight="1">
      <c r="A37" s="90" t="s">
        <v>937</v>
      </c>
      <c r="B37" s="222"/>
      <c r="C37" s="222"/>
      <c r="D37" s="139"/>
      <c r="E37" s="139"/>
      <c r="F37" s="222"/>
      <c r="G37" s="222"/>
      <c r="H37" s="222"/>
      <c r="I37" s="139"/>
      <c r="J37" s="222"/>
      <c r="K37" s="222"/>
      <c r="L37" s="222"/>
      <c r="M37" s="140">
        <f t="shared" si="0"/>
        <v>0</v>
      </c>
      <c r="N37" s="140">
        <f t="shared" si="1"/>
        <v>0</v>
      </c>
      <c r="O37" s="301" t="str">
        <f t="shared" si="2"/>
        <v/>
      </c>
      <c r="P37" s="301" t="str">
        <f>IF(AND(N37&gt;0,'180B IIIB'!B37=0,'180B IIIC1'!B37=0,'180B IIIC2'!B37=0),"x","")</f>
        <v/>
      </c>
    </row>
    <row r="38" spans="1:16" ht="26.1" customHeight="1">
      <c r="A38" s="90" t="s">
        <v>938</v>
      </c>
      <c r="B38" s="222"/>
      <c r="C38" s="222"/>
      <c r="D38" s="139"/>
      <c r="E38" s="139"/>
      <c r="F38" s="222"/>
      <c r="G38" s="222"/>
      <c r="H38" s="222"/>
      <c r="I38" s="139"/>
      <c r="J38" s="222"/>
      <c r="K38" s="222"/>
      <c r="L38" s="222"/>
      <c r="M38" s="140">
        <f t="shared" si="0"/>
        <v>0</v>
      </c>
      <c r="N38" s="140">
        <f t="shared" si="1"/>
        <v>0</v>
      </c>
      <c r="O38" s="301" t="str">
        <f t="shared" si="2"/>
        <v/>
      </c>
      <c r="P38" s="301" t="str">
        <f>IF(AND(N38&gt;0,'180B IIIB'!B38=0,'180B IIIC1'!B38=0,'180B IIIC2'!B38=0),"x","")</f>
        <v/>
      </c>
    </row>
    <row r="39" spans="1:16" ht="26.1" customHeight="1">
      <c r="A39" s="137" t="s">
        <v>655</v>
      </c>
      <c r="B39" s="222"/>
      <c r="C39" s="222"/>
      <c r="D39" s="222"/>
      <c r="E39" s="222"/>
      <c r="F39" s="222"/>
      <c r="G39" s="222"/>
      <c r="H39" s="222"/>
      <c r="I39" s="222"/>
      <c r="J39" s="222"/>
      <c r="K39" s="222"/>
      <c r="L39" s="222"/>
      <c r="M39" s="140">
        <f>B39+C39+D39+F39+G39+H39+I39+J39+K39+L39</f>
        <v>0</v>
      </c>
      <c r="N39" s="140">
        <f>B39+C39+D39+E39+F39+G39+H39+I39+J39+K39+L39</f>
        <v>0</v>
      </c>
      <c r="O39" s="301" t="str">
        <f t="shared" si="2"/>
        <v/>
      </c>
      <c r="P39" s="301" t="str">
        <f>IF(AND(N39&gt;0,'180B IIIB'!B39=0,'180B IIIC1'!B39=0,'180B IIIC2'!B39=0),"x","")</f>
        <v/>
      </c>
    </row>
    <row r="40" spans="1:16" ht="26.1" customHeight="1">
      <c r="A40" s="137" t="s">
        <v>660</v>
      </c>
      <c r="B40" s="222"/>
      <c r="C40" s="222"/>
      <c r="D40" s="222"/>
      <c r="E40" s="222"/>
      <c r="F40" s="222"/>
      <c r="G40" s="222"/>
      <c r="H40" s="222"/>
      <c r="I40" s="222"/>
      <c r="J40" s="222"/>
      <c r="K40" s="222"/>
      <c r="L40" s="222"/>
      <c r="M40" s="140">
        <f t="shared" ref="M40:M62" si="3">B40+C40+D40+F40+G40+H40+I40+J40+K40+L40</f>
        <v>0</v>
      </c>
      <c r="N40" s="140">
        <f t="shared" ref="N40:N62" si="4">B40+C40+D40+E40+F40+G40+H40+I40+J40+K40+L40</f>
        <v>0</v>
      </c>
      <c r="O40" s="301" t="str">
        <f t="shared" si="2"/>
        <v/>
      </c>
      <c r="P40" s="301" t="str">
        <f>IF(AND(N40&gt;0,'180B IIIB'!B40=0,'180B IIIC1'!B40=0,'180B IIIC2'!B40=0),"x","")</f>
        <v/>
      </c>
    </row>
    <row r="41" spans="1:16" ht="26.1" customHeight="1">
      <c r="A41" s="137" t="s">
        <v>670</v>
      </c>
      <c r="B41" s="222"/>
      <c r="C41" s="222"/>
      <c r="D41" s="222"/>
      <c r="E41" s="222"/>
      <c r="F41" s="222"/>
      <c r="G41" s="222"/>
      <c r="H41" s="222"/>
      <c r="I41" s="222"/>
      <c r="J41" s="222"/>
      <c r="K41" s="222"/>
      <c r="L41" s="222"/>
      <c r="M41" s="140">
        <f t="shared" si="3"/>
        <v>0</v>
      </c>
      <c r="N41" s="140">
        <f t="shared" si="4"/>
        <v>0</v>
      </c>
      <c r="O41" s="301" t="str">
        <f t="shared" si="2"/>
        <v/>
      </c>
      <c r="P41" s="301" t="str">
        <f>IF(AND(N41&gt;0,'180B IIIB'!B41=0,'180B IIIC1'!B41=0,'180B IIIC2'!B41=0),"x","")</f>
        <v/>
      </c>
    </row>
    <row r="42" spans="1:16" ht="26.1" customHeight="1">
      <c r="A42" s="137" t="s">
        <v>682</v>
      </c>
      <c r="B42" s="222"/>
      <c r="C42" s="222"/>
      <c r="D42" s="222"/>
      <c r="E42" s="222"/>
      <c r="F42" s="222"/>
      <c r="G42" s="222"/>
      <c r="H42" s="222"/>
      <c r="I42" s="222"/>
      <c r="J42" s="222"/>
      <c r="K42" s="222"/>
      <c r="L42" s="222"/>
      <c r="M42" s="140">
        <f t="shared" si="3"/>
        <v>0</v>
      </c>
      <c r="N42" s="140">
        <f t="shared" si="4"/>
        <v>0</v>
      </c>
      <c r="O42" s="301" t="str">
        <f t="shared" si="2"/>
        <v/>
      </c>
      <c r="P42" s="301" t="str">
        <f>IF(AND(N42&gt;0,'180B IIIB'!B42=0,'180B IIIC1'!B42=0,'180B IIIC2'!B42=0),"x","")</f>
        <v/>
      </c>
    </row>
    <row r="43" spans="1:16" ht="26.1" customHeight="1">
      <c r="A43" s="137" t="s">
        <v>939</v>
      </c>
      <c r="B43" s="222"/>
      <c r="C43" s="222"/>
      <c r="D43" s="222"/>
      <c r="E43" s="222"/>
      <c r="F43" s="222"/>
      <c r="G43" s="222"/>
      <c r="H43" s="222"/>
      <c r="I43" s="222"/>
      <c r="J43" s="222"/>
      <c r="K43" s="222"/>
      <c r="L43" s="222"/>
      <c r="M43" s="140">
        <f t="shared" si="3"/>
        <v>0</v>
      </c>
      <c r="N43" s="140">
        <f t="shared" si="4"/>
        <v>0</v>
      </c>
      <c r="O43" s="301" t="str">
        <f t="shared" si="2"/>
        <v/>
      </c>
      <c r="P43" s="301" t="str">
        <f>IF(AND(N43&gt;0,'180B IIIB'!B43=0,'180B IIIC1'!B43=0,'180B IIIC2'!B43=0),"x","")</f>
        <v/>
      </c>
    </row>
    <row r="44" spans="1:16" ht="26.1" customHeight="1">
      <c r="A44" s="137" t="s">
        <v>940</v>
      </c>
      <c r="B44" s="222"/>
      <c r="C44" s="222"/>
      <c r="D44" s="222"/>
      <c r="E44" s="222"/>
      <c r="F44" s="222"/>
      <c r="G44" s="222"/>
      <c r="H44" s="222"/>
      <c r="I44" s="222"/>
      <c r="J44" s="222"/>
      <c r="K44" s="222"/>
      <c r="L44" s="222"/>
      <c r="M44" s="140">
        <f t="shared" si="3"/>
        <v>0</v>
      </c>
      <c r="N44" s="140">
        <f t="shared" si="4"/>
        <v>0</v>
      </c>
      <c r="O44" s="301" t="str">
        <f t="shared" si="2"/>
        <v/>
      </c>
      <c r="P44" s="301" t="str">
        <f>IF(AND(N44&gt;0,'180B IIIB'!B44=0,'180B IIIC1'!B44=0,'180B IIIC2'!B44=0),"x","")</f>
        <v/>
      </c>
    </row>
    <row r="45" spans="1:16" ht="26.1" customHeight="1">
      <c r="A45" s="137" t="s">
        <v>941</v>
      </c>
      <c r="B45" s="222"/>
      <c r="C45" s="222"/>
      <c r="D45" s="222"/>
      <c r="E45" s="222"/>
      <c r="F45" s="222"/>
      <c r="G45" s="222"/>
      <c r="H45" s="222"/>
      <c r="I45" s="222"/>
      <c r="J45" s="222"/>
      <c r="K45" s="222"/>
      <c r="L45" s="222"/>
      <c r="M45" s="140">
        <f t="shared" si="3"/>
        <v>0</v>
      </c>
      <c r="N45" s="140">
        <f t="shared" si="4"/>
        <v>0</v>
      </c>
      <c r="O45" s="301" t="str">
        <f t="shared" si="2"/>
        <v/>
      </c>
      <c r="P45" s="301" t="str">
        <f>IF(AND(N45&gt;0,'180B IIIB'!B45=0,'180B IIIC1'!B45=0,'180B IIIC2'!B45=0),"x","")</f>
        <v/>
      </c>
    </row>
    <row r="46" spans="1:16" ht="26.1" customHeight="1">
      <c r="A46" s="137" t="s">
        <v>713</v>
      </c>
      <c r="B46" s="222"/>
      <c r="C46" s="222"/>
      <c r="D46" s="222"/>
      <c r="E46" s="222"/>
      <c r="F46" s="222"/>
      <c r="G46" s="222"/>
      <c r="H46" s="222"/>
      <c r="I46" s="222"/>
      <c r="J46" s="222"/>
      <c r="K46" s="222"/>
      <c r="L46" s="222"/>
      <c r="M46" s="140">
        <f t="shared" si="3"/>
        <v>0</v>
      </c>
      <c r="N46" s="140">
        <f t="shared" si="4"/>
        <v>0</v>
      </c>
      <c r="O46" s="301" t="str">
        <f t="shared" si="2"/>
        <v/>
      </c>
      <c r="P46" s="301" t="str">
        <f>IF(AND(N46&gt;0,'180B IIIB'!B46=0,'180B IIIC1'!B46=0,'180B IIIC2'!B46=0),"x","")</f>
        <v/>
      </c>
    </row>
    <row r="47" spans="1:16" ht="26.1" customHeight="1">
      <c r="A47" s="137" t="s">
        <v>942</v>
      </c>
      <c r="B47" s="222"/>
      <c r="C47" s="222"/>
      <c r="D47" s="222"/>
      <c r="E47" s="222"/>
      <c r="F47" s="222"/>
      <c r="G47" s="222"/>
      <c r="H47" s="222"/>
      <c r="I47" s="222"/>
      <c r="J47" s="222"/>
      <c r="K47" s="222"/>
      <c r="L47" s="222"/>
      <c r="M47" s="140">
        <f t="shared" si="3"/>
        <v>0</v>
      </c>
      <c r="N47" s="140">
        <f t="shared" si="4"/>
        <v>0</v>
      </c>
      <c r="O47" s="301" t="str">
        <f t="shared" si="2"/>
        <v/>
      </c>
      <c r="P47" s="301" t="str">
        <f>IF(AND(N47&gt;0,'180B IIIB'!B47=0,'180B IIIC1'!B47=0,'180B IIIC2'!B47=0),"x","")</f>
        <v/>
      </c>
    </row>
    <row r="48" spans="1:16" ht="26.1" customHeight="1">
      <c r="A48" s="137" t="s">
        <v>728</v>
      </c>
      <c r="B48" s="222"/>
      <c r="C48" s="222"/>
      <c r="D48" s="222"/>
      <c r="E48" s="222"/>
      <c r="F48" s="222"/>
      <c r="G48" s="222"/>
      <c r="H48" s="222"/>
      <c r="I48" s="222"/>
      <c r="J48" s="222"/>
      <c r="K48" s="222"/>
      <c r="L48" s="222"/>
      <c r="M48" s="140">
        <f t="shared" si="3"/>
        <v>0</v>
      </c>
      <c r="N48" s="140">
        <f t="shared" si="4"/>
        <v>0</v>
      </c>
      <c r="O48" s="301" t="str">
        <f t="shared" si="2"/>
        <v/>
      </c>
      <c r="P48" s="301" t="str">
        <f>IF(AND(N48&gt;0,'180B IIIB'!B48=0,'180B IIIC1'!B48=0,'180B IIIC2'!B48=0),"x","")</f>
        <v/>
      </c>
    </row>
    <row r="49" spans="1:16" ht="26.1" customHeight="1">
      <c r="A49" s="246" t="s">
        <v>985</v>
      </c>
      <c r="B49" s="222"/>
      <c r="C49" s="222"/>
      <c r="D49" s="222"/>
      <c r="E49" s="222"/>
      <c r="F49" s="222"/>
      <c r="G49" s="222"/>
      <c r="H49" s="222"/>
      <c r="I49" s="222"/>
      <c r="J49" s="222"/>
      <c r="K49" s="222"/>
      <c r="L49" s="222"/>
      <c r="M49" s="140">
        <f t="shared" si="3"/>
        <v>0</v>
      </c>
      <c r="N49" s="140">
        <f t="shared" si="4"/>
        <v>0</v>
      </c>
      <c r="O49" s="301" t="str">
        <f t="shared" si="2"/>
        <v/>
      </c>
      <c r="P49" s="301" t="str">
        <f>IF(AND(N49&gt;0,'180B IIIB'!B49=0,'180B IIIC1'!B49=0,'180B IIIC2'!B49=0),"x","")</f>
        <v/>
      </c>
    </row>
    <row r="50" spans="1:16" ht="26.1" customHeight="1">
      <c r="A50" s="246" t="s">
        <v>984</v>
      </c>
      <c r="B50" s="222"/>
      <c r="C50" s="222"/>
      <c r="D50" s="222"/>
      <c r="E50" s="222"/>
      <c r="F50" s="222"/>
      <c r="G50" s="222"/>
      <c r="H50" s="222"/>
      <c r="I50" s="222"/>
      <c r="J50" s="222"/>
      <c r="K50" s="222"/>
      <c r="L50" s="222"/>
      <c r="M50" s="140">
        <f t="shared" si="3"/>
        <v>0</v>
      </c>
      <c r="N50" s="140">
        <f t="shared" si="4"/>
        <v>0</v>
      </c>
      <c r="O50" s="301" t="str">
        <f t="shared" si="2"/>
        <v/>
      </c>
      <c r="P50" s="301" t="str">
        <f>IF(AND(N50&gt;0,'180B IIIB'!B50=0,'180B IIIC1'!B50=0,'180B IIIC2'!B50=0),"x","")</f>
        <v/>
      </c>
    </row>
    <row r="51" spans="1:16" ht="26.1" customHeight="1">
      <c r="A51" s="246" t="s">
        <v>983</v>
      </c>
      <c r="B51" s="222"/>
      <c r="C51" s="222"/>
      <c r="D51" s="222"/>
      <c r="E51" s="222"/>
      <c r="F51" s="222"/>
      <c r="G51" s="222"/>
      <c r="H51" s="222"/>
      <c r="I51" s="222"/>
      <c r="J51" s="222"/>
      <c r="K51" s="222"/>
      <c r="L51" s="222"/>
      <c r="M51" s="140">
        <f t="shared" si="3"/>
        <v>0</v>
      </c>
      <c r="N51" s="140">
        <f t="shared" si="4"/>
        <v>0</v>
      </c>
      <c r="O51" s="301" t="str">
        <f t="shared" si="2"/>
        <v/>
      </c>
      <c r="P51" s="301" t="str">
        <f>IF(AND(N51&gt;0,'180B IIIB'!B51=0,'180B IIIC1'!B51=0,'180B IIIC2'!B51=0),"x","")</f>
        <v/>
      </c>
    </row>
    <row r="52" spans="1:16" ht="26.1" customHeight="1">
      <c r="A52" s="246" t="s">
        <v>982</v>
      </c>
      <c r="B52" s="222"/>
      <c r="C52" s="222"/>
      <c r="D52" s="222"/>
      <c r="E52" s="222"/>
      <c r="F52" s="222"/>
      <c r="G52" s="222"/>
      <c r="H52" s="222"/>
      <c r="I52" s="222"/>
      <c r="J52" s="222"/>
      <c r="K52" s="222"/>
      <c r="L52" s="222"/>
      <c r="M52" s="140">
        <f t="shared" si="3"/>
        <v>0</v>
      </c>
      <c r="N52" s="140">
        <f t="shared" si="4"/>
        <v>0</v>
      </c>
      <c r="O52" s="301" t="str">
        <f t="shared" si="2"/>
        <v/>
      </c>
      <c r="P52" s="301" t="str">
        <f>IF(AND(N52&gt;0,'180B IIIB'!B52=0,'180B IIIC1'!B52=0,'180B IIIC2'!B52=0),"x","")</f>
        <v/>
      </c>
    </row>
    <row r="53" spans="1:16" ht="26.1" customHeight="1">
      <c r="A53" s="246" t="s">
        <v>981</v>
      </c>
      <c r="B53" s="222"/>
      <c r="C53" s="222"/>
      <c r="D53" s="222"/>
      <c r="E53" s="222"/>
      <c r="F53" s="222"/>
      <c r="G53" s="222"/>
      <c r="H53" s="222"/>
      <c r="I53" s="222"/>
      <c r="J53" s="222"/>
      <c r="K53" s="222"/>
      <c r="L53" s="222"/>
      <c r="M53" s="140">
        <f t="shared" si="3"/>
        <v>0</v>
      </c>
      <c r="N53" s="140">
        <f t="shared" si="4"/>
        <v>0</v>
      </c>
      <c r="O53" s="301" t="str">
        <f t="shared" si="2"/>
        <v/>
      </c>
      <c r="P53" s="301" t="str">
        <f>IF(AND(N53&gt;0,'180B IIIB'!B53=0,'180B IIIC1'!B53=0,'180B IIIC2'!B53=0),"x","")</f>
        <v/>
      </c>
    </row>
    <row r="54" spans="1:16" ht="26.1" customHeight="1">
      <c r="A54" s="246" t="s">
        <v>980</v>
      </c>
      <c r="B54" s="222"/>
      <c r="C54" s="222"/>
      <c r="D54" s="222"/>
      <c r="E54" s="222"/>
      <c r="F54" s="222"/>
      <c r="G54" s="222"/>
      <c r="H54" s="222"/>
      <c r="I54" s="222"/>
      <c r="J54" s="222"/>
      <c r="K54" s="222"/>
      <c r="L54" s="222"/>
      <c r="M54" s="140">
        <f t="shared" si="3"/>
        <v>0</v>
      </c>
      <c r="N54" s="140">
        <f t="shared" si="4"/>
        <v>0</v>
      </c>
      <c r="O54" s="301" t="str">
        <f t="shared" si="2"/>
        <v/>
      </c>
      <c r="P54" s="301" t="str">
        <f>IF(AND(N54&gt;0,'180B IIIB'!B54=0,'180B IIIC1'!B54=0,'180B IIIC2'!B54=0),"x","")</f>
        <v/>
      </c>
    </row>
    <row r="55" spans="1:16" ht="26.1" customHeight="1">
      <c r="A55" s="246" t="s">
        <v>979</v>
      </c>
      <c r="B55" s="222"/>
      <c r="C55" s="222"/>
      <c r="D55" s="222"/>
      <c r="E55" s="222"/>
      <c r="F55" s="222"/>
      <c r="G55" s="222"/>
      <c r="H55" s="222"/>
      <c r="I55" s="222"/>
      <c r="J55" s="222"/>
      <c r="K55" s="222"/>
      <c r="L55" s="222"/>
      <c r="M55" s="140">
        <f t="shared" si="3"/>
        <v>0</v>
      </c>
      <c r="N55" s="140">
        <f t="shared" si="4"/>
        <v>0</v>
      </c>
      <c r="O55" s="301" t="str">
        <f t="shared" si="2"/>
        <v/>
      </c>
      <c r="P55" s="301" t="str">
        <f>IF(AND(N55&gt;0,'180B IIIB'!B55=0,'180B IIIC1'!B55=0,'180B IIIC2'!B55=0),"x","")</f>
        <v/>
      </c>
    </row>
    <row r="56" spans="1:16" ht="26.1" customHeight="1">
      <c r="A56" s="246" t="s">
        <v>978</v>
      </c>
      <c r="B56" s="222"/>
      <c r="C56" s="222"/>
      <c r="D56" s="222"/>
      <c r="E56" s="222"/>
      <c r="F56" s="222"/>
      <c r="G56" s="222"/>
      <c r="H56" s="222"/>
      <c r="I56" s="222"/>
      <c r="J56" s="222"/>
      <c r="K56" s="222"/>
      <c r="L56" s="222"/>
      <c r="M56" s="140">
        <f t="shared" si="3"/>
        <v>0</v>
      </c>
      <c r="N56" s="140">
        <f t="shared" si="4"/>
        <v>0</v>
      </c>
      <c r="O56" s="301" t="str">
        <f t="shared" si="2"/>
        <v/>
      </c>
      <c r="P56" s="301" t="str">
        <f>IF(AND(N56&gt;0,'180B IIIB'!B56=0,'180B IIIC1'!B56=0,'180B IIIC2'!B56=0),"x","")</f>
        <v/>
      </c>
    </row>
    <row r="57" spans="1:16" ht="26.1" customHeight="1">
      <c r="A57" s="246" t="s">
        <v>977</v>
      </c>
      <c r="B57" s="222"/>
      <c r="C57" s="222"/>
      <c r="D57" s="222"/>
      <c r="E57" s="222"/>
      <c r="F57" s="222"/>
      <c r="G57" s="222"/>
      <c r="H57" s="222"/>
      <c r="I57" s="222"/>
      <c r="J57" s="222"/>
      <c r="K57" s="222"/>
      <c r="L57" s="222"/>
      <c r="M57" s="140">
        <f t="shared" si="3"/>
        <v>0</v>
      </c>
      <c r="N57" s="140">
        <f t="shared" si="4"/>
        <v>0</v>
      </c>
      <c r="O57" s="301" t="str">
        <f t="shared" si="2"/>
        <v/>
      </c>
      <c r="P57" s="301" t="str">
        <f>IF(AND(N57&gt;0,'180B IIIB'!B57=0,'180B IIIC1'!B57=0,'180B IIIC2'!B57=0),"x","")</f>
        <v/>
      </c>
    </row>
    <row r="58" spans="1:16" ht="26.1" customHeight="1">
      <c r="A58" s="246" t="s">
        <v>976</v>
      </c>
      <c r="B58" s="222"/>
      <c r="C58" s="222"/>
      <c r="D58" s="222"/>
      <c r="E58" s="222"/>
      <c r="F58" s="222"/>
      <c r="G58" s="222"/>
      <c r="H58" s="222"/>
      <c r="I58" s="222"/>
      <c r="J58" s="222"/>
      <c r="K58" s="222"/>
      <c r="L58" s="222"/>
      <c r="M58" s="140">
        <f t="shared" si="3"/>
        <v>0</v>
      </c>
      <c r="N58" s="140">
        <f t="shared" si="4"/>
        <v>0</v>
      </c>
      <c r="O58" s="301" t="str">
        <f t="shared" si="2"/>
        <v/>
      </c>
      <c r="P58" s="301" t="str">
        <f>IF(AND(N58&gt;0,'180B IIIB'!B58=0,'180B IIIC1'!B58=0,'180B IIIC2'!B58=0),"x","")</f>
        <v/>
      </c>
    </row>
    <row r="59" spans="1:16" ht="26.1" customHeight="1">
      <c r="A59" s="246" t="s">
        <v>975</v>
      </c>
      <c r="B59" s="222"/>
      <c r="C59" s="222"/>
      <c r="D59" s="222"/>
      <c r="E59" s="222"/>
      <c r="F59" s="222"/>
      <c r="G59" s="222"/>
      <c r="H59" s="222"/>
      <c r="I59" s="222"/>
      <c r="J59" s="222"/>
      <c r="K59" s="222"/>
      <c r="L59" s="222"/>
      <c r="M59" s="140">
        <f t="shared" si="3"/>
        <v>0</v>
      </c>
      <c r="N59" s="140">
        <f t="shared" si="4"/>
        <v>0</v>
      </c>
      <c r="O59" s="301" t="str">
        <f t="shared" si="2"/>
        <v/>
      </c>
      <c r="P59" s="301" t="str">
        <f>IF(AND(N59&gt;0,'180B IIIB'!B59=0,'180B IIIC1'!B59=0,'180B IIIC2'!B59=0),"x","")</f>
        <v/>
      </c>
    </row>
    <row r="60" spans="1:16" ht="26.1" customHeight="1">
      <c r="A60" s="247" t="s">
        <v>973</v>
      </c>
      <c r="B60" s="222"/>
      <c r="C60" s="222"/>
      <c r="D60" s="222"/>
      <c r="E60" s="222"/>
      <c r="F60" s="222"/>
      <c r="G60" s="222"/>
      <c r="H60" s="222"/>
      <c r="I60" s="222"/>
      <c r="J60" s="222"/>
      <c r="K60" s="222"/>
      <c r="L60" s="222"/>
      <c r="M60" s="140">
        <f t="shared" si="3"/>
        <v>0</v>
      </c>
      <c r="N60" s="140">
        <f t="shared" si="4"/>
        <v>0</v>
      </c>
      <c r="O60" s="301" t="str">
        <f t="shared" si="2"/>
        <v/>
      </c>
      <c r="P60" s="301" t="str">
        <f>IF(AND(N60&gt;0,'180B IIIB'!B60=0,'180B IIIC1'!B60=0,'180B IIIC2'!B60=0),"x","")</f>
        <v/>
      </c>
    </row>
    <row r="61" spans="1:16" ht="26.1" customHeight="1">
      <c r="A61" s="247" t="s">
        <v>878</v>
      </c>
      <c r="B61" s="222"/>
      <c r="C61" s="222"/>
      <c r="D61" s="222"/>
      <c r="E61" s="222"/>
      <c r="F61" s="222"/>
      <c r="G61" s="222"/>
      <c r="H61" s="222"/>
      <c r="I61" s="222"/>
      <c r="J61" s="222"/>
      <c r="K61" s="222"/>
      <c r="L61" s="222"/>
      <c r="M61" s="140">
        <f t="shared" si="3"/>
        <v>0</v>
      </c>
      <c r="N61" s="140">
        <f t="shared" si="4"/>
        <v>0</v>
      </c>
      <c r="O61" s="301" t="str">
        <f t="shared" si="2"/>
        <v/>
      </c>
      <c r="P61" s="301" t="str">
        <f>IF(AND(N61&gt;0,'180B IIIB'!B61=0,'180B IIIC1'!B61=0,'180B IIIC2'!B61=0),"x","")</f>
        <v/>
      </c>
    </row>
    <row r="62" spans="1:16" ht="26.1" customHeight="1">
      <c r="A62" s="134" t="s">
        <v>893</v>
      </c>
      <c r="B62" s="141">
        <f>+SUM(B7:B61)</f>
        <v>0</v>
      </c>
      <c r="C62" s="141">
        <f t="shared" ref="C62:L62" si="5">+SUM(C7:C61)</f>
        <v>0</v>
      </c>
      <c r="D62" s="141">
        <f t="shared" si="5"/>
        <v>1523</v>
      </c>
      <c r="E62" s="141">
        <f t="shared" si="5"/>
        <v>0</v>
      </c>
      <c r="F62" s="141">
        <f t="shared" si="5"/>
        <v>0</v>
      </c>
      <c r="G62" s="141">
        <f t="shared" si="5"/>
        <v>0</v>
      </c>
      <c r="H62" s="141">
        <f t="shared" si="5"/>
        <v>0</v>
      </c>
      <c r="I62" s="141">
        <f t="shared" si="5"/>
        <v>13702</v>
      </c>
      <c r="J62" s="141">
        <f t="shared" si="5"/>
        <v>0</v>
      </c>
      <c r="K62" s="141">
        <f t="shared" si="5"/>
        <v>0</v>
      </c>
      <c r="L62" s="141">
        <f t="shared" si="5"/>
        <v>0</v>
      </c>
      <c r="M62" s="140">
        <f t="shared" si="3"/>
        <v>15225</v>
      </c>
      <c r="N62" s="140">
        <f t="shared" si="4"/>
        <v>15225</v>
      </c>
      <c r="O62" s="301"/>
      <c r="P62" s="301"/>
    </row>
    <row r="63" spans="1:16">
      <c r="A63" s="76"/>
      <c r="B63" s="138"/>
      <c r="C63" s="138"/>
      <c r="D63" s="138"/>
      <c r="E63" s="138"/>
      <c r="F63" s="76"/>
      <c r="G63" s="138"/>
      <c r="H63" s="138"/>
      <c r="I63" s="138"/>
      <c r="J63" s="138"/>
      <c r="K63" s="138"/>
      <c r="L63" s="138"/>
    </row>
    <row r="64" spans="1:16">
      <c r="A64" s="76"/>
      <c r="B64" s="76"/>
      <c r="C64" s="76"/>
      <c r="D64" s="76"/>
      <c r="E64" s="76"/>
      <c r="F64" s="76"/>
      <c r="G64" s="76"/>
      <c r="H64" s="76"/>
      <c r="I64" s="76"/>
      <c r="J64" s="76"/>
    </row>
    <row r="65" spans="1:10">
      <c r="A65" s="76"/>
      <c r="B65" s="76"/>
      <c r="C65" s="76"/>
      <c r="D65" s="76"/>
      <c r="E65" s="76"/>
      <c r="F65" s="76"/>
      <c r="G65" s="76"/>
      <c r="H65" s="76"/>
      <c r="I65" s="76"/>
      <c r="J65" s="76"/>
    </row>
    <row r="66" spans="1:10">
      <c r="A66" s="76"/>
      <c r="B66" s="76"/>
      <c r="C66" s="76"/>
      <c r="D66" s="76"/>
      <c r="E66" s="76"/>
      <c r="F66" s="76"/>
      <c r="G66" s="76"/>
      <c r="H66" s="76"/>
      <c r="I66" s="76"/>
      <c r="J66" s="76"/>
    </row>
    <row r="67" spans="1:10">
      <c r="A67" s="76"/>
      <c r="B67" s="76"/>
      <c r="C67" s="76"/>
      <c r="D67" s="76"/>
      <c r="E67" s="76"/>
      <c r="F67" s="76"/>
      <c r="G67" s="76"/>
      <c r="H67" s="76"/>
      <c r="I67" s="76"/>
      <c r="J67" s="76"/>
    </row>
    <row r="68" spans="1:10">
      <c r="A68" s="76"/>
      <c r="B68" s="76"/>
      <c r="C68" s="76"/>
      <c r="D68" s="76"/>
      <c r="E68" s="76"/>
      <c r="F68" s="76"/>
      <c r="G68" s="76"/>
      <c r="H68" s="76"/>
      <c r="I68" s="76"/>
      <c r="J68" s="76"/>
    </row>
    <row r="69" spans="1:10">
      <c r="A69" s="76"/>
      <c r="B69" s="76"/>
      <c r="C69" s="76"/>
      <c r="D69" s="76"/>
      <c r="E69" s="76"/>
      <c r="F69" s="76"/>
      <c r="G69" s="76"/>
      <c r="H69" s="76"/>
      <c r="I69" s="76"/>
      <c r="J69" s="76"/>
    </row>
    <row r="70" spans="1:10">
      <c r="A70" s="76"/>
      <c r="B70" s="76"/>
      <c r="C70" s="76"/>
      <c r="D70" s="76"/>
      <c r="E70" s="76"/>
      <c r="F70" s="76"/>
      <c r="G70" s="76"/>
      <c r="H70" s="76"/>
      <c r="I70" s="76"/>
      <c r="J70" s="76"/>
    </row>
    <row r="71" spans="1:10">
      <c r="A71" s="76"/>
      <c r="B71" s="76"/>
      <c r="C71" s="76"/>
      <c r="D71" s="76"/>
      <c r="E71" s="76"/>
      <c r="F71" s="76"/>
      <c r="G71" s="76"/>
      <c r="H71" s="76"/>
      <c r="I71" s="76"/>
      <c r="J71" s="76"/>
    </row>
    <row r="72" spans="1:10">
      <c r="A72" s="76"/>
      <c r="B72" s="76"/>
      <c r="C72" s="76"/>
      <c r="D72" s="76"/>
      <c r="E72" s="76"/>
      <c r="F72" s="76"/>
      <c r="G72" s="76"/>
      <c r="H72" s="76"/>
      <c r="I72" s="76"/>
      <c r="J72" s="76"/>
    </row>
    <row r="73" spans="1:10">
      <c r="A73" s="76"/>
      <c r="B73" s="76"/>
      <c r="C73" s="76"/>
      <c r="D73" s="76"/>
      <c r="E73" s="76"/>
      <c r="F73" s="76"/>
      <c r="G73" s="76"/>
      <c r="H73" s="76"/>
      <c r="I73" s="76"/>
      <c r="J73" s="76"/>
    </row>
    <row r="74" spans="1:10">
      <c r="A74" s="76"/>
      <c r="B74" s="76"/>
      <c r="C74" s="76"/>
      <c r="D74" s="76"/>
      <c r="E74" s="76"/>
      <c r="F74" s="76"/>
      <c r="G74" s="76"/>
      <c r="H74" s="76"/>
      <c r="I74" s="76"/>
      <c r="J74" s="76"/>
    </row>
    <row r="75" spans="1:10">
      <c r="A75" s="76"/>
      <c r="B75" s="76"/>
      <c r="C75" s="76"/>
      <c r="D75" s="76"/>
      <c r="E75" s="76"/>
      <c r="F75" s="76"/>
      <c r="G75" s="76"/>
      <c r="H75" s="76"/>
      <c r="I75" s="76"/>
      <c r="J75" s="76"/>
    </row>
    <row r="76" spans="1:10">
      <c r="A76" s="76"/>
      <c r="B76" s="76"/>
      <c r="C76" s="76"/>
      <c r="D76" s="76"/>
      <c r="E76" s="76"/>
      <c r="F76" s="76"/>
      <c r="G76" s="76"/>
      <c r="H76" s="76"/>
      <c r="I76" s="76"/>
      <c r="J76" s="76"/>
    </row>
    <row r="77" spans="1:10">
      <c r="A77" s="76"/>
      <c r="B77" s="76"/>
      <c r="C77" s="76"/>
      <c r="D77" s="76"/>
      <c r="E77" s="76"/>
      <c r="F77" s="76"/>
      <c r="G77" s="76"/>
      <c r="H77" s="76"/>
      <c r="I77" s="76"/>
      <c r="J77" s="76"/>
    </row>
    <row r="78" spans="1:10">
      <c r="A78" s="76"/>
      <c r="B78" s="76"/>
      <c r="C78" s="76"/>
      <c r="D78" s="76"/>
      <c r="E78" s="76"/>
      <c r="F78" s="76"/>
      <c r="G78" s="76"/>
      <c r="H78" s="76"/>
      <c r="I78" s="76"/>
      <c r="J78" s="76"/>
    </row>
    <row r="79" spans="1:10">
      <c r="A79" s="76"/>
      <c r="B79" s="76"/>
      <c r="C79" s="76"/>
      <c r="D79" s="76"/>
      <c r="E79" s="76"/>
      <c r="F79" s="76"/>
      <c r="G79" s="76"/>
      <c r="H79" s="76"/>
      <c r="I79" s="76"/>
      <c r="J79" s="76"/>
    </row>
    <row r="80" spans="1:10">
      <c r="A80" s="76"/>
      <c r="B80" s="76"/>
      <c r="C80" s="76"/>
      <c r="D80" s="76"/>
      <c r="E80" s="76"/>
      <c r="F80" s="76"/>
      <c r="G80" s="76"/>
      <c r="H80" s="76"/>
      <c r="I80" s="76"/>
      <c r="J80" s="76"/>
    </row>
    <row r="81" spans="1:10">
      <c r="A81" s="76"/>
      <c r="B81" s="76"/>
      <c r="C81" s="76"/>
      <c r="D81" s="76"/>
      <c r="E81" s="76"/>
      <c r="F81" s="76"/>
      <c r="G81" s="76"/>
      <c r="H81" s="76"/>
      <c r="I81" s="76"/>
      <c r="J81" s="76"/>
    </row>
    <row r="82" spans="1:10">
      <c r="A82" s="76"/>
      <c r="B82" s="76"/>
      <c r="C82" s="76"/>
      <c r="D82" s="76"/>
      <c r="E82" s="76"/>
      <c r="F82" s="76"/>
      <c r="G82" s="76"/>
      <c r="H82" s="76"/>
      <c r="I82" s="76"/>
      <c r="J82" s="76"/>
    </row>
    <row r="83" spans="1:10">
      <c r="A83" s="76"/>
      <c r="B83" s="76"/>
      <c r="C83" s="76"/>
      <c r="D83" s="76"/>
      <c r="E83" s="76"/>
      <c r="F83" s="76"/>
      <c r="G83" s="76"/>
      <c r="H83" s="76"/>
      <c r="I83" s="76"/>
      <c r="J83" s="76"/>
    </row>
    <row r="84" spans="1:10">
      <c r="A84" s="76"/>
      <c r="B84" s="76"/>
      <c r="C84" s="76"/>
      <c r="D84" s="76"/>
      <c r="E84" s="76"/>
      <c r="F84" s="76"/>
      <c r="G84" s="76"/>
      <c r="H84" s="76"/>
      <c r="I84" s="76"/>
      <c r="J84" s="76"/>
    </row>
    <row r="85" spans="1:10">
      <c r="A85" s="76"/>
      <c r="B85" s="76"/>
      <c r="C85" s="76"/>
      <c r="D85" s="76"/>
      <c r="E85" s="76"/>
      <c r="F85" s="76"/>
      <c r="G85" s="76"/>
      <c r="H85" s="76"/>
      <c r="I85" s="76"/>
      <c r="J85" s="76"/>
    </row>
    <row r="86" spans="1:10">
      <c r="A86" s="76"/>
      <c r="B86" s="76"/>
      <c r="C86" s="76"/>
      <c r="D86" s="76"/>
      <c r="E86" s="76"/>
      <c r="F86" s="76"/>
      <c r="G86" s="76"/>
      <c r="H86" s="76"/>
      <c r="I86" s="76"/>
      <c r="J86" s="76"/>
    </row>
    <row r="87" spans="1:10">
      <c r="A87" s="76"/>
      <c r="B87" s="76"/>
      <c r="C87" s="76"/>
      <c r="D87" s="76"/>
      <c r="E87" s="76"/>
      <c r="F87" s="76"/>
      <c r="G87" s="76"/>
      <c r="H87" s="76"/>
      <c r="I87" s="76"/>
      <c r="J87" s="76"/>
    </row>
    <row r="88" spans="1:10">
      <c r="A88" s="76"/>
      <c r="B88" s="76"/>
      <c r="C88" s="76"/>
      <c r="D88" s="76"/>
      <c r="E88" s="76"/>
      <c r="F88" s="76"/>
      <c r="G88" s="76"/>
      <c r="H88" s="76"/>
      <c r="I88" s="76"/>
      <c r="J88" s="76"/>
    </row>
    <row r="89" spans="1:10">
      <c r="A89" s="76"/>
      <c r="B89" s="76"/>
      <c r="C89" s="76"/>
      <c r="D89" s="76"/>
      <c r="E89" s="76"/>
      <c r="F89" s="76"/>
      <c r="G89" s="76"/>
      <c r="H89" s="76"/>
      <c r="I89" s="76"/>
      <c r="J89" s="76"/>
    </row>
    <row r="90" spans="1:10">
      <c r="A90" s="76"/>
      <c r="B90" s="76"/>
      <c r="C90" s="76"/>
      <c r="D90" s="76"/>
      <c r="E90" s="76"/>
      <c r="F90" s="76"/>
      <c r="G90" s="76"/>
      <c r="H90" s="76"/>
      <c r="I90" s="76"/>
      <c r="J90" s="76"/>
    </row>
    <row r="91" spans="1:10">
      <c r="A91" s="76"/>
      <c r="B91" s="76"/>
      <c r="C91" s="76"/>
      <c r="D91" s="76"/>
      <c r="E91" s="76"/>
      <c r="F91" s="76"/>
      <c r="G91" s="76"/>
      <c r="H91" s="76"/>
      <c r="I91" s="76"/>
      <c r="J91" s="76"/>
    </row>
    <row r="92" spans="1:10">
      <c r="F92" s="76"/>
    </row>
    <row r="93" spans="1:10">
      <c r="F93" s="76"/>
    </row>
    <row r="94" spans="1:10">
      <c r="F94" s="76"/>
    </row>
    <row r="95" spans="1:10">
      <c r="F95" s="76"/>
    </row>
    <row r="96" spans="1:10">
      <c r="F96" s="76"/>
    </row>
    <row r="97" spans="6:6">
      <c r="F97" s="76"/>
    </row>
    <row r="98" spans="6:6">
      <c r="F98" s="76"/>
    </row>
    <row r="99" spans="6:6">
      <c r="F99" s="76"/>
    </row>
    <row r="100" spans="6:6">
      <c r="F100" s="76"/>
    </row>
    <row r="101" spans="6:6">
      <c r="F101" s="76"/>
    </row>
    <row r="102" spans="6:6">
      <c r="F102" s="76"/>
    </row>
    <row r="103" spans="6:6">
      <c r="F103" s="76"/>
    </row>
    <row r="104" spans="6:6">
      <c r="F104" s="76"/>
    </row>
    <row r="105" spans="6:6">
      <c r="F105" s="76"/>
    </row>
    <row r="106" spans="6:6">
      <c r="F106" s="76"/>
    </row>
    <row r="107" spans="6:6">
      <c r="F107" s="76"/>
    </row>
    <row r="108" spans="6:6">
      <c r="F108" s="76"/>
    </row>
    <row r="109" spans="6:6">
      <c r="F109" s="76"/>
    </row>
    <row r="110" spans="6:6">
      <c r="F110" s="76"/>
    </row>
    <row r="111" spans="6:6">
      <c r="F111" s="76"/>
    </row>
    <row r="112" spans="6:6">
      <c r="F112" s="76"/>
    </row>
    <row r="113" spans="6:6">
      <c r="F113" s="76"/>
    </row>
    <row r="114" spans="6:6">
      <c r="F114" s="76"/>
    </row>
    <row r="115" spans="6:6">
      <c r="F115" s="76"/>
    </row>
    <row r="116" spans="6:6">
      <c r="F116" s="76"/>
    </row>
    <row r="117" spans="6:6">
      <c r="F117" s="76"/>
    </row>
    <row r="118" spans="6:6">
      <c r="F118" s="76"/>
    </row>
    <row r="119" spans="6:6">
      <c r="F119" s="76"/>
    </row>
    <row r="120" spans="6:6">
      <c r="F120" s="76"/>
    </row>
    <row r="121" spans="6:6">
      <c r="F121" s="76"/>
    </row>
    <row r="122" spans="6:6">
      <c r="F122" s="76"/>
    </row>
    <row r="123" spans="6:6">
      <c r="F123" s="76"/>
    </row>
    <row r="124" spans="6:6">
      <c r="F124" s="76"/>
    </row>
    <row r="125" spans="6:6">
      <c r="F125" s="76"/>
    </row>
    <row r="126" spans="6:6">
      <c r="F126" s="76"/>
    </row>
    <row r="127" spans="6:6">
      <c r="F127" s="76"/>
    </row>
    <row r="128" spans="6:6">
      <c r="F128" s="76"/>
    </row>
    <row r="129" spans="6:6">
      <c r="F129" s="76"/>
    </row>
    <row r="130" spans="6:6">
      <c r="F130" s="76"/>
    </row>
    <row r="131" spans="6:6">
      <c r="F131" s="76"/>
    </row>
    <row r="132" spans="6:6">
      <c r="F132" s="76"/>
    </row>
    <row r="133" spans="6:6">
      <c r="F133" s="76"/>
    </row>
    <row r="134" spans="6:6">
      <c r="F134" s="76"/>
    </row>
    <row r="135" spans="6:6">
      <c r="F135" s="76"/>
    </row>
    <row r="136" spans="6:6">
      <c r="F136" s="76"/>
    </row>
    <row r="137" spans="6:6">
      <c r="F137" s="76"/>
    </row>
    <row r="138" spans="6:6">
      <c r="F138" s="76"/>
    </row>
    <row r="139" spans="6:6">
      <c r="F139" s="76"/>
    </row>
    <row r="140" spans="6:6">
      <c r="F140" s="76"/>
    </row>
    <row r="141" spans="6:6">
      <c r="F141" s="76"/>
    </row>
    <row r="142" spans="6:6">
      <c r="F142" s="76"/>
    </row>
    <row r="143" spans="6:6">
      <c r="F143" s="76"/>
    </row>
    <row r="144" spans="6:6">
      <c r="F144" s="76"/>
    </row>
    <row r="145" spans="6:6">
      <c r="F145" s="76"/>
    </row>
    <row r="146" spans="6:6">
      <c r="F146" s="76"/>
    </row>
    <row r="147" spans="6:6">
      <c r="F147" s="76"/>
    </row>
    <row r="148" spans="6:6">
      <c r="F148" s="76"/>
    </row>
    <row r="149" spans="6:6">
      <c r="F149" s="76"/>
    </row>
    <row r="150" spans="6:6">
      <c r="F150" s="76"/>
    </row>
    <row r="151" spans="6:6">
      <c r="F151" s="76"/>
    </row>
    <row r="152" spans="6:6">
      <c r="F152" s="76"/>
    </row>
    <row r="153" spans="6:6">
      <c r="F153" s="76"/>
    </row>
    <row r="154" spans="6:6">
      <c r="F154" s="76"/>
    </row>
    <row r="155" spans="6:6">
      <c r="F155" s="76"/>
    </row>
    <row r="156" spans="6:6">
      <c r="F156" s="76"/>
    </row>
    <row r="157" spans="6:6">
      <c r="F157" s="76"/>
    </row>
    <row r="158" spans="6:6">
      <c r="F158" s="76"/>
    </row>
    <row r="159" spans="6:6">
      <c r="F159" s="76"/>
    </row>
    <row r="160" spans="6:6">
      <c r="F160" s="76"/>
    </row>
    <row r="161" spans="6:6">
      <c r="F161" s="76"/>
    </row>
    <row r="162" spans="6:6">
      <c r="F162" s="76"/>
    </row>
    <row r="163" spans="6:6">
      <c r="F163" s="76"/>
    </row>
    <row r="164" spans="6:6">
      <c r="F164" s="76"/>
    </row>
    <row r="165" spans="6:6">
      <c r="F165" s="76"/>
    </row>
    <row r="166" spans="6:6">
      <c r="F166" s="76"/>
    </row>
    <row r="167" spans="6:6">
      <c r="F167" s="76"/>
    </row>
    <row r="168" spans="6:6">
      <c r="F168" s="76"/>
    </row>
    <row r="169" spans="6:6">
      <c r="F169" s="76"/>
    </row>
    <row r="170" spans="6:6">
      <c r="F170" s="76"/>
    </row>
    <row r="171" spans="6:6">
      <c r="F171" s="76"/>
    </row>
    <row r="172" spans="6:6">
      <c r="F172" s="76"/>
    </row>
    <row r="173" spans="6:6">
      <c r="F173" s="76"/>
    </row>
    <row r="174" spans="6:6">
      <c r="F174" s="76"/>
    </row>
    <row r="175" spans="6:6">
      <c r="F175" s="76"/>
    </row>
    <row r="176" spans="6:6">
      <c r="F176" s="76"/>
    </row>
    <row r="177" spans="6:6">
      <c r="F177" s="76"/>
    </row>
    <row r="178" spans="6:6">
      <c r="F178" s="76"/>
    </row>
    <row r="179" spans="6:6">
      <c r="F179" s="76"/>
    </row>
    <row r="180" spans="6:6">
      <c r="F180" s="76"/>
    </row>
    <row r="181" spans="6:6">
      <c r="F181" s="76"/>
    </row>
    <row r="182" spans="6:6">
      <c r="F182" s="76"/>
    </row>
    <row r="183" spans="6:6">
      <c r="F183" s="76"/>
    </row>
    <row r="184" spans="6:6">
      <c r="F184" s="76"/>
    </row>
    <row r="185" spans="6:6">
      <c r="F185" s="76"/>
    </row>
    <row r="186" spans="6:6">
      <c r="F186" s="76"/>
    </row>
    <row r="187" spans="6:6">
      <c r="F187" s="76"/>
    </row>
    <row r="188" spans="6:6">
      <c r="F188" s="76"/>
    </row>
    <row r="189" spans="6:6">
      <c r="F189" s="76"/>
    </row>
    <row r="190" spans="6:6">
      <c r="F190" s="76"/>
    </row>
    <row r="191" spans="6:6">
      <c r="F191" s="76"/>
    </row>
    <row r="192" spans="6:6">
      <c r="F192" s="76"/>
    </row>
    <row r="193" spans="6:6">
      <c r="F193" s="76"/>
    </row>
    <row r="194" spans="6:6">
      <c r="F194" s="76"/>
    </row>
    <row r="195" spans="6:6">
      <c r="F195" s="76"/>
    </row>
    <row r="196" spans="6:6">
      <c r="F196" s="76"/>
    </row>
  </sheetData>
  <sheetProtection password="C14D" sheet="1" objects="1" scenarios="1"/>
  <conditionalFormatting sqref="D1">
    <cfRule type="containsText" dxfId="7" priority="1" operator="containsText" text="Errors">
      <formula>NOT(ISERROR(SEARCH("Errors",D1)))</formula>
    </cfRule>
  </conditionalFormatting>
  <dataValidations count="2">
    <dataValidation type="list" showInputMessage="1" showErrorMessage="1" sqref="A2">
      <formula1>CAU</formula1>
    </dataValidation>
    <dataValidation type="whole" allowBlank="1" showInputMessage="1" showErrorMessage="1" errorTitle="Data Validation" error="Please enter a whole number between 0 and 2147483647." sqref="B7:N62">
      <formula1>0</formula1>
      <formula2>10000000000</formula2>
    </dataValidation>
  </dataValidations>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1">
        <x14:dataValidation type="list" showInputMessage="1" showErrorMessage="1">
          <x14:formula1>
            <xm:f>'Addl Info'!$A$2:$A$3</xm:f>
          </x14:formula1>
          <xm:sqref>B2</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8" tint="0.39997558519241921"/>
  </sheetPr>
  <dimension ref="A1:O196"/>
  <sheetViews>
    <sheetView topLeftCell="A7" workbookViewId="0">
      <selection activeCell="E18" sqref="E18"/>
    </sheetView>
  </sheetViews>
  <sheetFormatPr defaultColWidth="8.88671875" defaultRowHeight="13.2"/>
  <cols>
    <col min="1" max="1" width="30.6640625" style="2" customWidth="1"/>
    <col min="2" max="2" width="15.6640625" style="2" customWidth="1"/>
    <col min="3" max="3" width="15.6640625" style="2" hidden="1" customWidth="1"/>
    <col min="4" max="5" width="15.6640625" style="2" customWidth="1"/>
    <col min="6" max="7" width="15.6640625" style="2" hidden="1" customWidth="1"/>
    <col min="8" max="12" width="15.6640625" style="2" customWidth="1"/>
    <col min="13" max="14" width="25.6640625" style="2" customWidth="1"/>
    <col min="15" max="16384" width="8.88671875" style="2"/>
  </cols>
  <sheetData>
    <row r="1" spans="1:15">
      <c r="A1" s="197" t="s">
        <v>1032</v>
      </c>
      <c r="B1" s="198"/>
      <c r="D1" s="188" t="str">
        <f ca="1">IF('Compliance Issues'!I3="x","Errors exist, see the Compliance Issues tab.","")</f>
        <v>Errors exist, see the Compliance Issues tab.</v>
      </c>
      <c r="E1" s="188"/>
      <c r="G1" s="188"/>
      <c r="H1" s="188"/>
      <c r="I1" s="188"/>
      <c r="J1" s="188"/>
      <c r="K1" s="188"/>
      <c r="L1" s="188"/>
    </row>
    <row r="2" spans="1:15" ht="15.6">
      <c r="A2" s="10" t="str">
        <f>'180B IIIB'!A2</f>
        <v>Dane</v>
      </c>
      <c r="B2" s="8" t="s">
        <v>4</v>
      </c>
      <c r="D2" s="179" t="str">
        <f>LOOKUP(B2,Date,'Addl Info'!B9:B9)</f>
        <v>2021 BUDGET</v>
      </c>
      <c r="E2" s="189">
        <f ca="1">IF(D2="Non-Submission Period",0,LOOKUP(A2,CAUTAU,Allocations!K4:K6))</f>
        <v>55710</v>
      </c>
      <c r="G2" s="179"/>
      <c r="H2" s="188"/>
      <c r="I2" s="188"/>
      <c r="K2" s="190"/>
    </row>
    <row r="3" spans="1:15">
      <c r="A3" s="188"/>
      <c r="B3" s="192"/>
      <c r="C3" s="192"/>
      <c r="D3" s="242" t="s">
        <v>917</v>
      </c>
      <c r="E3" s="191">
        <f ca="1">E2-I62</f>
        <v>0</v>
      </c>
      <c r="G3" s="188"/>
      <c r="H3" s="192"/>
      <c r="I3" s="192"/>
      <c r="J3" s="192"/>
      <c r="K3" s="192"/>
      <c r="L3" s="188"/>
    </row>
    <row r="4" spans="1:15">
      <c r="A4" s="188"/>
      <c r="B4" s="192"/>
      <c r="C4" s="192"/>
      <c r="D4" s="188"/>
      <c r="E4" s="188"/>
      <c r="G4" s="188"/>
      <c r="H4" s="192"/>
      <c r="I4" s="192"/>
      <c r="J4" s="192"/>
      <c r="K4" s="192"/>
      <c r="L4" s="188"/>
    </row>
    <row r="5" spans="1:15">
      <c r="A5" s="193"/>
      <c r="B5" s="194"/>
      <c r="C5" s="194"/>
      <c r="D5" s="188"/>
      <c r="E5" s="188"/>
      <c r="G5" s="188"/>
      <c r="H5" s="194"/>
      <c r="I5" s="194"/>
      <c r="J5" s="194"/>
      <c r="K5" s="194"/>
      <c r="L5" s="188"/>
    </row>
    <row r="6" spans="1:15" ht="77.099999999999994" customHeight="1">
      <c r="A6" s="195" t="s">
        <v>918</v>
      </c>
      <c r="B6" s="195" t="s">
        <v>955</v>
      </c>
      <c r="C6" s="195" t="s">
        <v>987</v>
      </c>
      <c r="D6" s="195" t="s">
        <v>919</v>
      </c>
      <c r="E6" s="195" t="s">
        <v>920</v>
      </c>
      <c r="F6" s="195" t="s">
        <v>987</v>
      </c>
      <c r="G6" s="195" t="s">
        <v>987</v>
      </c>
      <c r="H6" s="195" t="s">
        <v>1041</v>
      </c>
      <c r="I6" s="195" t="s">
        <v>1031</v>
      </c>
      <c r="J6" s="195" t="s">
        <v>922</v>
      </c>
      <c r="K6" s="195" t="s">
        <v>923</v>
      </c>
      <c r="L6" s="195" t="s">
        <v>924</v>
      </c>
      <c r="M6" s="195" t="s">
        <v>966</v>
      </c>
      <c r="N6" s="195" t="s">
        <v>967</v>
      </c>
    </row>
    <row r="7" spans="1:15" ht="26.1" customHeight="1">
      <c r="A7" s="249" t="s">
        <v>168</v>
      </c>
      <c r="B7" s="222"/>
      <c r="C7" s="222"/>
      <c r="D7" s="222"/>
      <c r="E7" s="222"/>
      <c r="F7" s="222"/>
      <c r="G7" s="222"/>
      <c r="H7" s="222"/>
      <c r="I7" s="222"/>
      <c r="J7" s="222"/>
      <c r="K7" s="222"/>
      <c r="L7" s="222"/>
      <c r="M7" s="140">
        <f t="shared" ref="M7:M38" si="0">B7+C7+D7+F7+G7+H7+I7+J7+K7+L7</f>
        <v>0</v>
      </c>
      <c r="N7" s="140">
        <f t="shared" ref="N7:N38" si="1">B7+C7+D7+E7+F7+G7+H7+I7+J7+K7+L7</f>
        <v>0</v>
      </c>
      <c r="O7" s="301" t="str">
        <f>IF(AND(N7&gt;0,I7=0),"x","")</f>
        <v/>
      </c>
    </row>
    <row r="8" spans="1:15" ht="26.1" customHeight="1">
      <c r="A8" s="249" t="s">
        <v>171</v>
      </c>
      <c r="B8" s="222"/>
      <c r="C8" s="222"/>
      <c r="D8" s="222"/>
      <c r="E8" s="222"/>
      <c r="F8" s="222"/>
      <c r="G8" s="222"/>
      <c r="H8" s="222"/>
      <c r="I8" s="222"/>
      <c r="J8" s="222"/>
      <c r="K8" s="222"/>
      <c r="L8" s="222"/>
      <c r="M8" s="140">
        <f t="shared" si="0"/>
        <v>0</v>
      </c>
      <c r="N8" s="140">
        <f t="shared" si="1"/>
        <v>0</v>
      </c>
      <c r="O8" s="301" t="str">
        <f t="shared" ref="O8:O61" si="2">IF(AND(N8&gt;0,I8=0),"x","")</f>
        <v/>
      </c>
    </row>
    <row r="9" spans="1:15" ht="26.1" customHeight="1">
      <c r="A9" s="249" t="s">
        <v>179</v>
      </c>
      <c r="B9" s="222"/>
      <c r="C9" s="222"/>
      <c r="D9" s="222"/>
      <c r="E9" s="222"/>
      <c r="F9" s="222"/>
      <c r="G9" s="222"/>
      <c r="H9" s="222"/>
      <c r="I9" s="222"/>
      <c r="J9" s="222"/>
      <c r="K9" s="222"/>
      <c r="L9" s="222"/>
      <c r="M9" s="140">
        <f t="shared" si="0"/>
        <v>0</v>
      </c>
      <c r="N9" s="140">
        <f t="shared" si="1"/>
        <v>0</v>
      </c>
      <c r="O9" s="301" t="str">
        <f t="shared" si="2"/>
        <v/>
      </c>
    </row>
    <row r="10" spans="1:15" ht="26.1" customHeight="1">
      <c r="A10" s="249" t="s">
        <v>187</v>
      </c>
      <c r="B10" s="222"/>
      <c r="C10" s="222"/>
      <c r="D10" s="222"/>
      <c r="E10" s="222"/>
      <c r="F10" s="222"/>
      <c r="G10" s="222"/>
      <c r="H10" s="222"/>
      <c r="I10" s="222"/>
      <c r="J10" s="222"/>
      <c r="K10" s="222"/>
      <c r="L10" s="222"/>
      <c r="M10" s="140">
        <f t="shared" si="0"/>
        <v>0</v>
      </c>
      <c r="N10" s="140">
        <f t="shared" si="1"/>
        <v>0</v>
      </c>
      <c r="O10" s="301" t="str">
        <f t="shared" si="2"/>
        <v/>
      </c>
    </row>
    <row r="11" spans="1:15" ht="26.1" customHeight="1">
      <c r="A11" s="137" t="s">
        <v>925</v>
      </c>
      <c r="B11" s="222"/>
      <c r="C11" s="222"/>
      <c r="D11" s="222"/>
      <c r="E11" s="222"/>
      <c r="F11" s="222"/>
      <c r="G11" s="222"/>
      <c r="H11" s="222"/>
      <c r="I11" s="222"/>
      <c r="J11" s="222"/>
      <c r="K11" s="222"/>
      <c r="L11" s="222"/>
      <c r="M11" s="140">
        <f t="shared" si="0"/>
        <v>0</v>
      </c>
      <c r="N11" s="140">
        <f t="shared" si="1"/>
        <v>0</v>
      </c>
      <c r="O11" s="301" t="str">
        <f t="shared" si="2"/>
        <v/>
      </c>
    </row>
    <row r="12" spans="1:15" ht="26.1" customHeight="1">
      <c r="A12" s="249" t="s">
        <v>218</v>
      </c>
      <c r="B12" s="222"/>
      <c r="C12" s="222"/>
      <c r="D12" s="222"/>
      <c r="E12" s="222"/>
      <c r="F12" s="222"/>
      <c r="G12" s="222"/>
      <c r="H12" s="222"/>
      <c r="I12" s="222"/>
      <c r="J12" s="222"/>
      <c r="K12" s="222"/>
      <c r="L12" s="222"/>
      <c r="M12" s="140">
        <f t="shared" si="0"/>
        <v>0</v>
      </c>
      <c r="N12" s="140">
        <f t="shared" si="1"/>
        <v>0</v>
      </c>
      <c r="O12" s="301" t="str">
        <f t="shared" si="2"/>
        <v/>
      </c>
    </row>
    <row r="13" spans="1:15" ht="26.1" customHeight="1">
      <c r="A13" s="249" t="s">
        <v>222</v>
      </c>
      <c r="B13" s="222"/>
      <c r="C13" s="222"/>
      <c r="D13" s="222"/>
      <c r="E13" s="222"/>
      <c r="F13" s="222"/>
      <c r="G13" s="222"/>
      <c r="H13" s="222"/>
      <c r="I13" s="222"/>
      <c r="J13" s="222"/>
      <c r="K13" s="222"/>
      <c r="L13" s="222"/>
      <c r="M13" s="140">
        <f t="shared" si="0"/>
        <v>0</v>
      </c>
      <c r="N13" s="140">
        <f t="shared" si="1"/>
        <v>0</v>
      </c>
      <c r="O13" s="301" t="str">
        <f t="shared" si="2"/>
        <v/>
      </c>
    </row>
    <row r="14" spans="1:15" ht="26.1" customHeight="1">
      <c r="A14" s="137" t="s">
        <v>224</v>
      </c>
      <c r="B14" s="222"/>
      <c r="C14" s="222"/>
      <c r="D14" s="222"/>
      <c r="E14" s="222"/>
      <c r="F14" s="222"/>
      <c r="G14" s="222"/>
      <c r="H14" s="222"/>
      <c r="I14" s="222"/>
      <c r="J14" s="222"/>
      <c r="K14" s="222"/>
      <c r="L14" s="222"/>
      <c r="M14" s="140">
        <f t="shared" si="0"/>
        <v>0</v>
      </c>
      <c r="N14" s="140">
        <f t="shared" si="1"/>
        <v>0</v>
      </c>
      <c r="O14" s="301" t="str">
        <f t="shared" si="2"/>
        <v/>
      </c>
    </row>
    <row r="15" spans="1:15" ht="26.1" customHeight="1">
      <c r="A15" s="249" t="s">
        <v>926</v>
      </c>
      <c r="B15" s="222"/>
      <c r="C15" s="222"/>
      <c r="D15" s="222"/>
      <c r="E15" s="222"/>
      <c r="F15" s="222"/>
      <c r="G15" s="222"/>
      <c r="H15" s="222"/>
      <c r="I15" s="222"/>
      <c r="J15" s="222"/>
      <c r="K15" s="222"/>
      <c r="L15" s="222"/>
      <c r="M15" s="140">
        <f t="shared" si="0"/>
        <v>0</v>
      </c>
      <c r="N15" s="140">
        <f t="shared" si="1"/>
        <v>0</v>
      </c>
      <c r="O15" s="301" t="str">
        <f t="shared" si="2"/>
        <v/>
      </c>
    </row>
    <row r="16" spans="1:15" ht="26.1" customHeight="1">
      <c r="A16" s="249" t="s">
        <v>927</v>
      </c>
      <c r="B16" s="222"/>
      <c r="C16" s="222"/>
      <c r="D16" s="222"/>
      <c r="E16" s="222"/>
      <c r="F16" s="222"/>
      <c r="G16" s="222"/>
      <c r="H16" s="222"/>
      <c r="I16" s="222"/>
      <c r="J16" s="222"/>
      <c r="K16" s="222"/>
      <c r="L16" s="222"/>
      <c r="M16" s="140">
        <f t="shared" si="0"/>
        <v>0</v>
      </c>
      <c r="N16" s="140">
        <f t="shared" si="1"/>
        <v>0</v>
      </c>
      <c r="O16" s="301" t="str">
        <f t="shared" si="2"/>
        <v/>
      </c>
    </row>
    <row r="17" spans="1:15" ht="26.1" customHeight="1">
      <c r="A17" s="249" t="s">
        <v>292</v>
      </c>
      <c r="B17" s="222"/>
      <c r="C17" s="222"/>
      <c r="D17" s="222"/>
      <c r="E17" s="222"/>
      <c r="F17" s="222"/>
      <c r="G17" s="222"/>
      <c r="H17" s="222"/>
      <c r="I17" s="222"/>
      <c r="J17" s="222"/>
      <c r="K17" s="222"/>
      <c r="L17" s="222"/>
      <c r="M17" s="140">
        <f t="shared" si="0"/>
        <v>0</v>
      </c>
      <c r="N17" s="140">
        <f t="shared" si="1"/>
        <v>0</v>
      </c>
      <c r="O17" s="301" t="str">
        <f t="shared" si="2"/>
        <v/>
      </c>
    </row>
    <row r="18" spans="1:15" ht="26.1" customHeight="1">
      <c r="A18" s="324" t="s">
        <v>928</v>
      </c>
      <c r="B18" s="222"/>
      <c r="C18" s="222"/>
      <c r="D18" s="139">
        <v>68000</v>
      </c>
      <c r="E18" s="139"/>
      <c r="F18" s="222"/>
      <c r="G18" s="222"/>
      <c r="H18" s="139"/>
      <c r="I18" s="139">
        <v>55710</v>
      </c>
      <c r="J18" s="139"/>
      <c r="K18" s="139"/>
      <c r="L18" s="139"/>
      <c r="M18" s="140">
        <f t="shared" si="0"/>
        <v>123710</v>
      </c>
      <c r="N18" s="140">
        <f t="shared" si="1"/>
        <v>123710</v>
      </c>
      <c r="O18" s="301" t="str">
        <f t="shared" si="2"/>
        <v/>
      </c>
    </row>
    <row r="19" spans="1:15" ht="26.1" customHeight="1">
      <c r="A19" s="249" t="s">
        <v>929</v>
      </c>
      <c r="B19" s="222"/>
      <c r="C19" s="222"/>
      <c r="D19" s="222"/>
      <c r="E19" s="222"/>
      <c r="F19" s="222"/>
      <c r="G19" s="222"/>
      <c r="H19" s="222"/>
      <c r="I19" s="222"/>
      <c r="J19" s="222"/>
      <c r="K19" s="222"/>
      <c r="L19" s="222"/>
      <c r="M19" s="140">
        <f t="shared" si="0"/>
        <v>0</v>
      </c>
      <c r="N19" s="140">
        <f t="shared" si="1"/>
        <v>0</v>
      </c>
      <c r="O19" s="301" t="str">
        <f t="shared" si="2"/>
        <v/>
      </c>
    </row>
    <row r="20" spans="1:15" ht="26.1" customHeight="1">
      <c r="A20" s="249" t="s">
        <v>320</v>
      </c>
      <c r="B20" s="222"/>
      <c r="C20" s="222"/>
      <c r="D20" s="222"/>
      <c r="E20" s="222"/>
      <c r="F20" s="222"/>
      <c r="G20" s="222"/>
      <c r="H20" s="222"/>
      <c r="I20" s="222"/>
      <c r="J20" s="222"/>
      <c r="K20" s="222"/>
      <c r="L20" s="222"/>
      <c r="M20" s="140">
        <f t="shared" si="0"/>
        <v>0</v>
      </c>
      <c r="N20" s="140">
        <f t="shared" si="1"/>
        <v>0</v>
      </c>
      <c r="O20" s="301" t="str">
        <f t="shared" si="2"/>
        <v/>
      </c>
    </row>
    <row r="21" spans="1:15" ht="26.1" customHeight="1">
      <c r="A21" s="249" t="s">
        <v>930</v>
      </c>
      <c r="B21" s="222"/>
      <c r="C21" s="222"/>
      <c r="D21" s="222"/>
      <c r="E21" s="222"/>
      <c r="F21" s="222"/>
      <c r="G21" s="222"/>
      <c r="H21" s="222"/>
      <c r="I21" s="222"/>
      <c r="J21" s="222"/>
      <c r="K21" s="222"/>
      <c r="L21" s="222"/>
      <c r="M21" s="140">
        <f t="shared" si="0"/>
        <v>0</v>
      </c>
      <c r="N21" s="140">
        <f t="shared" si="1"/>
        <v>0</v>
      </c>
      <c r="O21" s="301" t="str">
        <f t="shared" si="2"/>
        <v/>
      </c>
    </row>
    <row r="22" spans="1:15" ht="26.1" customHeight="1">
      <c r="A22" s="249" t="s">
        <v>931</v>
      </c>
      <c r="B22" s="222"/>
      <c r="C22" s="222"/>
      <c r="D22" s="222"/>
      <c r="E22" s="222"/>
      <c r="F22" s="222"/>
      <c r="G22" s="222"/>
      <c r="H22" s="222"/>
      <c r="I22" s="222"/>
      <c r="J22" s="222"/>
      <c r="K22" s="222"/>
      <c r="L22" s="222"/>
      <c r="M22" s="140">
        <f t="shared" si="0"/>
        <v>0</v>
      </c>
      <c r="N22" s="140">
        <f t="shared" si="1"/>
        <v>0</v>
      </c>
      <c r="O22" s="301" t="str">
        <f t="shared" si="2"/>
        <v/>
      </c>
    </row>
    <row r="23" spans="1:15" ht="26.1" customHeight="1">
      <c r="A23" s="249" t="s">
        <v>932</v>
      </c>
      <c r="B23" s="222"/>
      <c r="C23" s="222"/>
      <c r="D23" s="222"/>
      <c r="E23" s="222"/>
      <c r="F23" s="222"/>
      <c r="G23" s="222"/>
      <c r="H23" s="222"/>
      <c r="I23" s="222"/>
      <c r="J23" s="222"/>
      <c r="K23" s="222"/>
      <c r="L23" s="222"/>
      <c r="M23" s="140">
        <f t="shared" si="0"/>
        <v>0</v>
      </c>
      <c r="N23" s="140">
        <f t="shared" si="1"/>
        <v>0</v>
      </c>
      <c r="O23" s="301" t="str">
        <f t="shared" si="2"/>
        <v/>
      </c>
    </row>
    <row r="24" spans="1:15" ht="26.1" customHeight="1">
      <c r="A24" s="249" t="s">
        <v>933</v>
      </c>
      <c r="B24" s="222"/>
      <c r="C24" s="222"/>
      <c r="D24" s="222"/>
      <c r="E24" s="222"/>
      <c r="F24" s="222"/>
      <c r="G24" s="222"/>
      <c r="H24" s="222"/>
      <c r="I24" s="222"/>
      <c r="J24" s="222"/>
      <c r="K24" s="222"/>
      <c r="L24" s="222"/>
      <c r="M24" s="140">
        <f t="shared" si="0"/>
        <v>0</v>
      </c>
      <c r="N24" s="140">
        <f t="shared" si="1"/>
        <v>0</v>
      </c>
      <c r="O24" s="301" t="str">
        <f t="shared" si="2"/>
        <v/>
      </c>
    </row>
    <row r="25" spans="1:15" ht="26.1" customHeight="1">
      <c r="A25" s="249" t="s">
        <v>385</v>
      </c>
      <c r="B25" s="222"/>
      <c r="C25" s="222"/>
      <c r="D25" s="222"/>
      <c r="E25" s="222"/>
      <c r="F25" s="222"/>
      <c r="G25" s="222"/>
      <c r="H25" s="222"/>
      <c r="I25" s="222"/>
      <c r="J25" s="222"/>
      <c r="K25" s="222"/>
      <c r="L25" s="222"/>
      <c r="M25" s="140">
        <f t="shared" si="0"/>
        <v>0</v>
      </c>
      <c r="N25" s="140">
        <f t="shared" si="1"/>
        <v>0</v>
      </c>
      <c r="O25" s="301" t="str">
        <f t="shared" si="2"/>
        <v/>
      </c>
    </row>
    <row r="26" spans="1:15" ht="26.1" customHeight="1">
      <c r="A26" s="249" t="s">
        <v>389</v>
      </c>
      <c r="B26" s="222"/>
      <c r="C26" s="222"/>
      <c r="D26" s="222"/>
      <c r="E26" s="222"/>
      <c r="F26" s="222"/>
      <c r="G26" s="222"/>
      <c r="H26" s="222"/>
      <c r="I26" s="222"/>
      <c r="J26" s="222"/>
      <c r="K26" s="222"/>
      <c r="L26" s="222"/>
      <c r="M26" s="140">
        <f t="shared" si="0"/>
        <v>0</v>
      </c>
      <c r="N26" s="140">
        <f t="shared" si="1"/>
        <v>0</v>
      </c>
      <c r="O26" s="301" t="str">
        <f t="shared" si="2"/>
        <v/>
      </c>
    </row>
    <row r="27" spans="1:15" ht="26.1" customHeight="1">
      <c r="A27" s="249" t="s">
        <v>610</v>
      </c>
      <c r="B27" s="222"/>
      <c r="C27" s="222"/>
      <c r="D27" s="222"/>
      <c r="E27" s="222"/>
      <c r="F27" s="222"/>
      <c r="G27" s="222"/>
      <c r="H27" s="222"/>
      <c r="I27" s="222"/>
      <c r="J27" s="222"/>
      <c r="K27" s="222"/>
      <c r="L27" s="222"/>
      <c r="M27" s="140">
        <f t="shared" si="0"/>
        <v>0</v>
      </c>
      <c r="N27" s="140">
        <f t="shared" si="1"/>
        <v>0</v>
      </c>
      <c r="O27" s="301" t="str">
        <f t="shared" si="2"/>
        <v/>
      </c>
    </row>
    <row r="28" spans="1:15" ht="26.1" customHeight="1">
      <c r="A28" s="249" t="s">
        <v>395</v>
      </c>
      <c r="B28" s="222"/>
      <c r="C28" s="222"/>
      <c r="D28" s="222"/>
      <c r="E28" s="222"/>
      <c r="F28" s="222"/>
      <c r="G28" s="222"/>
      <c r="H28" s="222"/>
      <c r="I28" s="222"/>
      <c r="J28" s="222"/>
      <c r="K28" s="222"/>
      <c r="L28" s="222"/>
      <c r="M28" s="140">
        <f t="shared" si="0"/>
        <v>0</v>
      </c>
      <c r="N28" s="140">
        <f t="shared" si="1"/>
        <v>0</v>
      </c>
      <c r="O28" s="301" t="str">
        <f t="shared" si="2"/>
        <v/>
      </c>
    </row>
    <row r="29" spans="1:15" ht="26.1" customHeight="1">
      <c r="A29" s="249" t="s">
        <v>934</v>
      </c>
      <c r="B29" s="222"/>
      <c r="C29" s="222"/>
      <c r="D29" s="222"/>
      <c r="E29" s="222"/>
      <c r="F29" s="222"/>
      <c r="G29" s="222"/>
      <c r="H29" s="222"/>
      <c r="I29" s="222"/>
      <c r="J29" s="222"/>
      <c r="K29" s="222"/>
      <c r="L29" s="222"/>
      <c r="M29" s="140">
        <f t="shared" si="0"/>
        <v>0</v>
      </c>
      <c r="N29" s="140">
        <f t="shared" si="1"/>
        <v>0</v>
      </c>
      <c r="O29" s="301" t="str">
        <f t="shared" si="2"/>
        <v/>
      </c>
    </row>
    <row r="30" spans="1:15" ht="26.1" customHeight="1">
      <c r="A30" s="249" t="s">
        <v>403</v>
      </c>
      <c r="B30" s="222"/>
      <c r="C30" s="222"/>
      <c r="D30" s="222"/>
      <c r="E30" s="222"/>
      <c r="F30" s="222"/>
      <c r="G30" s="222"/>
      <c r="H30" s="222"/>
      <c r="I30" s="222"/>
      <c r="J30" s="222"/>
      <c r="K30" s="222"/>
      <c r="L30" s="222"/>
      <c r="M30" s="140">
        <f t="shared" si="0"/>
        <v>0</v>
      </c>
      <c r="N30" s="140">
        <f t="shared" si="1"/>
        <v>0</v>
      </c>
      <c r="O30" s="301" t="str">
        <f t="shared" si="2"/>
        <v/>
      </c>
    </row>
    <row r="31" spans="1:15" ht="26.1" customHeight="1">
      <c r="A31" s="249" t="s">
        <v>935</v>
      </c>
      <c r="B31" s="222"/>
      <c r="C31" s="222"/>
      <c r="D31" s="222"/>
      <c r="E31" s="222"/>
      <c r="F31" s="222"/>
      <c r="G31" s="222"/>
      <c r="H31" s="222"/>
      <c r="I31" s="222"/>
      <c r="J31" s="222"/>
      <c r="K31" s="222"/>
      <c r="L31" s="222"/>
      <c r="M31" s="140">
        <f t="shared" si="0"/>
        <v>0</v>
      </c>
      <c r="N31" s="140">
        <f t="shared" si="1"/>
        <v>0</v>
      </c>
      <c r="O31" s="301" t="str">
        <f t="shared" si="2"/>
        <v/>
      </c>
    </row>
    <row r="32" spans="1:15" ht="26.1" customHeight="1">
      <c r="A32" s="249" t="s">
        <v>561</v>
      </c>
      <c r="B32" s="222"/>
      <c r="C32" s="222"/>
      <c r="D32" s="222"/>
      <c r="E32" s="222"/>
      <c r="F32" s="222"/>
      <c r="G32" s="222"/>
      <c r="H32" s="222"/>
      <c r="I32" s="222"/>
      <c r="J32" s="222"/>
      <c r="K32" s="222"/>
      <c r="L32" s="222"/>
      <c r="M32" s="140">
        <f t="shared" si="0"/>
        <v>0</v>
      </c>
      <c r="N32" s="140">
        <f t="shared" si="1"/>
        <v>0</v>
      </c>
      <c r="O32" s="301" t="str">
        <f t="shared" si="2"/>
        <v/>
      </c>
    </row>
    <row r="33" spans="1:15" ht="26.1" customHeight="1">
      <c r="A33" s="249" t="s">
        <v>936</v>
      </c>
      <c r="B33" s="222"/>
      <c r="C33" s="222"/>
      <c r="D33" s="222"/>
      <c r="E33" s="222"/>
      <c r="F33" s="222"/>
      <c r="G33" s="222"/>
      <c r="H33" s="222"/>
      <c r="I33" s="222"/>
      <c r="J33" s="222"/>
      <c r="K33" s="222"/>
      <c r="L33" s="222"/>
      <c r="M33" s="140">
        <f t="shared" si="0"/>
        <v>0</v>
      </c>
      <c r="N33" s="140">
        <f t="shared" si="1"/>
        <v>0</v>
      </c>
      <c r="O33" s="301" t="str">
        <f t="shared" si="2"/>
        <v/>
      </c>
    </row>
    <row r="34" spans="1:15" ht="26.1" customHeight="1">
      <c r="A34" s="249" t="s">
        <v>578</v>
      </c>
      <c r="B34" s="222"/>
      <c r="C34" s="222"/>
      <c r="D34" s="222"/>
      <c r="E34" s="222"/>
      <c r="F34" s="222"/>
      <c r="G34" s="222"/>
      <c r="H34" s="222"/>
      <c r="I34" s="222"/>
      <c r="J34" s="222"/>
      <c r="K34" s="222"/>
      <c r="L34" s="222"/>
      <c r="M34" s="140">
        <f t="shared" si="0"/>
        <v>0</v>
      </c>
      <c r="N34" s="140">
        <f t="shared" si="1"/>
        <v>0</v>
      </c>
      <c r="O34" s="301" t="str">
        <f t="shared" si="2"/>
        <v/>
      </c>
    </row>
    <row r="35" spans="1:15" ht="26.1" customHeight="1">
      <c r="A35" s="249" t="s">
        <v>582</v>
      </c>
      <c r="B35" s="222"/>
      <c r="C35" s="222"/>
      <c r="D35" s="222"/>
      <c r="E35" s="222"/>
      <c r="F35" s="222"/>
      <c r="G35" s="222"/>
      <c r="H35" s="222"/>
      <c r="I35" s="222"/>
      <c r="J35" s="222"/>
      <c r="K35" s="222"/>
      <c r="L35" s="222"/>
      <c r="M35" s="140">
        <f t="shared" si="0"/>
        <v>0</v>
      </c>
      <c r="N35" s="140">
        <f t="shared" si="1"/>
        <v>0</v>
      </c>
      <c r="O35" s="301" t="str">
        <f t="shared" si="2"/>
        <v/>
      </c>
    </row>
    <row r="36" spans="1:15" ht="26.1" customHeight="1">
      <c r="A36" s="249" t="s">
        <v>584</v>
      </c>
      <c r="B36" s="222"/>
      <c r="C36" s="222"/>
      <c r="D36" s="222"/>
      <c r="E36" s="222"/>
      <c r="F36" s="222"/>
      <c r="G36" s="222"/>
      <c r="H36" s="222"/>
      <c r="I36" s="222"/>
      <c r="J36" s="222"/>
      <c r="K36" s="222"/>
      <c r="L36" s="222"/>
      <c r="M36" s="140">
        <f t="shared" si="0"/>
        <v>0</v>
      </c>
      <c r="N36" s="140">
        <f t="shared" si="1"/>
        <v>0</v>
      </c>
      <c r="O36" s="301" t="str">
        <f t="shared" si="2"/>
        <v/>
      </c>
    </row>
    <row r="37" spans="1:15" ht="26.1" customHeight="1">
      <c r="A37" s="249" t="s">
        <v>937</v>
      </c>
      <c r="B37" s="222"/>
      <c r="C37" s="222"/>
      <c r="D37" s="222"/>
      <c r="E37" s="222"/>
      <c r="F37" s="222"/>
      <c r="G37" s="222"/>
      <c r="H37" s="222"/>
      <c r="I37" s="222"/>
      <c r="J37" s="222"/>
      <c r="K37" s="222"/>
      <c r="L37" s="222"/>
      <c r="M37" s="140">
        <f t="shared" si="0"/>
        <v>0</v>
      </c>
      <c r="N37" s="140">
        <f t="shared" si="1"/>
        <v>0</v>
      </c>
      <c r="O37" s="301" t="str">
        <f t="shared" si="2"/>
        <v/>
      </c>
    </row>
    <row r="38" spans="1:15" ht="26.1" customHeight="1">
      <c r="A38" s="249" t="s">
        <v>938</v>
      </c>
      <c r="B38" s="222"/>
      <c r="C38" s="222"/>
      <c r="D38" s="222"/>
      <c r="E38" s="222"/>
      <c r="F38" s="222"/>
      <c r="G38" s="222"/>
      <c r="H38" s="222"/>
      <c r="I38" s="222"/>
      <c r="J38" s="222"/>
      <c r="K38" s="222"/>
      <c r="L38" s="222"/>
      <c r="M38" s="140">
        <f t="shared" si="0"/>
        <v>0</v>
      </c>
      <c r="N38" s="140">
        <f t="shared" si="1"/>
        <v>0</v>
      </c>
      <c r="O38" s="301" t="str">
        <f t="shared" si="2"/>
        <v/>
      </c>
    </row>
    <row r="39" spans="1:15" ht="26.1" customHeight="1">
      <c r="A39" s="137" t="s">
        <v>655</v>
      </c>
      <c r="B39" s="222"/>
      <c r="C39" s="222"/>
      <c r="D39" s="222"/>
      <c r="E39" s="222"/>
      <c r="F39" s="222"/>
      <c r="G39" s="222"/>
      <c r="H39" s="222"/>
      <c r="I39" s="222"/>
      <c r="J39" s="222"/>
      <c r="K39" s="222"/>
      <c r="L39" s="222"/>
      <c r="M39" s="140">
        <f>B39+C39+D39+F39+G39+H39+I39+J39+K39+L39</f>
        <v>0</v>
      </c>
      <c r="N39" s="140">
        <f>B39+C39+D39+E39+F39+G39+H39+I39+J39+K39+L39</f>
        <v>0</v>
      </c>
      <c r="O39" s="301" t="str">
        <f t="shared" si="2"/>
        <v/>
      </c>
    </row>
    <row r="40" spans="1:15" ht="26.1" customHeight="1">
      <c r="A40" s="137" t="s">
        <v>660</v>
      </c>
      <c r="B40" s="222"/>
      <c r="C40" s="222"/>
      <c r="D40" s="222"/>
      <c r="E40" s="222"/>
      <c r="F40" s="222"/>
      <c r="G40" s="222"/>
      <c r="H40" s="222"/>
      <c r="I40" s="222"/>
      <c r="J40" s="222"/>
      <c r="K40" s="222"/>
      <c r="L40" s="222"/>
      <c r="M40" s="140">
        <f t="shared" ref="M40:M62" si="3">B40+C40+D40+F40+G40+H40+I40+J40+K40+L40</f>
        <v>0</v>
      </c>
      <c r="N40" s="140">
        <f t="shared" ref="N40:N62" si="4">B40+C40+D40+E40+F40+G40+H40+I40+J40+K40+L40</f>
        <v>0</v>
      </c>
      <c r="O40" s="301" t="str">
        <f t="shared" si="2"/>
        <v/>
      </c>
    </row>
    <row r="41" spans="1:15" ht="26.1" customHeight="1">
      <c r="A41" s="137" t="s">
        <v>670</v>
      </c>
      <c r="B41" s="222"/>
      <c r="C41" s="222"/>
      <c r="D41" s="222"/>
      <c r="E41" s="222"/>
      <c r="F41" s="222"/>
      <c r="G41" s="222"/>
      <c r="H41" s="222"/>
      <c r="I41" s="222"/>
      <c r="J41" s="222"/>
      <c r="K41" s="222"/>
      <c r="L41" s="222"/>
      <c r="M41" s="140">
        <f t="shared" si="3"/>
        <v>0</v>
      </c>
      <c r="N41" s="140">
        <f t="shared" si="4"/>
        <v>0</v>
      </c>
      <c r="O41" s="301" t="str">
        <f t="shared" si="2"/>
        <v/>
      </c>
    </row>
    <row r="42" spans="1:15" ht="26.1" customHeight="1">
      <c r="A42" s="137" t="s">
        <v>682</v>
      </c>
      <c r="B42" s="222"/>
      <c r="C42" s="222"/>
      <c r="D42" s="222"/>
      <c r="E42" s="222"/>
      <c r="F42" s="222"/>
      <c r="G42" s="222"/>
      <c r="H42" s="222"/>
      <c r="I42" s="222"/>
      <c r="J42" s="222"/>
      <c r="K42" s="222"/>
      <c r="L42" s="222"/>
      <c r="M42" s="140">
        <f t="shared" si="3"/>
        <v>0</v>
      </c>
      <c r="N42" s="140">
        <f t="shared" si="4"/>
        <v>0</v>
      </c>
      <c r="O42" s="301" t="str">
        <f t="shared" si="2"/>
        <v/>
      </c>
    </row>
    <row r="43" spans="1:15" ht="26.1" customHeight="1">
      <c r="A43" s="137" t="s">
        <v>939</v>
      </c>
      <c r="B43" s="222"/>
      <c r="C43" s="222"/>
      <c r="D43" s="222"/>
      <c r="E43" s="222"/>
      <c r="F43" s="222"/>
      <c r="G43" s="222"/>
      <c r="H43" s="222"/>
      <c r="I43" s="222"/>
      <c r="J43" s="222"/>
      <c r="K43" s="222"/>
      <c r="L43" s="222"/>
      <c r="M43" s="140">
        <f t="shared" si="3"/>
        <v>0</v>
      </c>
      <c r="N43" s="140">
        <f t="shared" si="4"/>
        <v>0</v>
      </c>
      <c r="O43" s="301" t="str">
        <f t="shared" si="2"/>
        <v/>
      </c>
    </row>
    <row r="44" spans="1:15" ht="26.1" customHeight="1">
      <c r="A44" s="137" t="s">
        <v>940</v>
      </c>
      <c r="B44" s="222"/>
      <c r="C44" s="222"/>
      <c r="D44" s="222"/>
      <c r="E44" s="222"/>
      <c r="F44" s="222"/>
      <c r="G44" s="222"/>
      <c r="H44" s="222"/>
      <c r="I44" s="222"/>
      <c r="J44" s="222"/>
      <c r="K44" s="222"/>
      <c r="L44" s="222"/>
      <c r="M44" s="140">
        <f t="shared" si="3"/>
        <v>0</v>
      </c>
      <c r="N44" s="140">
        <f t="shared" si="4"/>
        <v>0</v>
      </c>
      <c r="O44" s="301" t="str">
        <f t="shared" si="2"/>
        <v/>
      </c>
    </row>
    <row r="45" spans="1:15" ht="26.1" customHeight="1">
      <c r="A45" s="137" t="s">
        <v>941</v>
      </c>
      <c r="B45" s="222"/>
      <c r="C45" s="222"/>
      <c r="D45" s="222"/>
      <c r="E45" s="222"/>
      <c r="F45" s="222"/>
      <c r="G45" s="222"/>
      <c r="H45" s="222"/>
      <c r="I45" s="222"/>
      <c r="J45" s="222"/>
      <c r="K45" s="222"/>
      <c r="L45" s="222"/>
      <c r="M45" s="140">
        <f t="shared" si="3"/>
        <v>0</v>
      </c>
      <c r="N45" s="140">
        <f t="shared" si="4"/>
        <v>0</v>
      </c>
      <c r="O45" s="301" t="str">
        <f t="shared" si="2"/>
        <v/>
      </c>
    </row>
    <row r="46" spans="1:15" ht="26.1" customHeight="1">
      <c r="A46" s="137" t="s">
        <v>713</v>
      </c>
      <c r="B46" s="222"/>
      <c r="C46" s="222"/>
      <c r="D46" s="222"/>
      <c r="E46" s="222"/>
      <c r="F46" s="222"/>
      <c r="G46" s="222"/>
      <c r="H46" s="222"/>
      <c r="I46" s="222"/>
      <c r="J46" s="222"/>
      <c r="K46" s="222"/>
      <c r="L46" s="222"/>
      <c r="M46" s="140">
        <f t="shared" si="3"/>
        <v>0</v>
      </c>
      <c r="N46" s="140">
        <f t="shared" si="4"/>
        <v>0</v>
      </c>
      <c r="O46" s="301" t="str">
        <f t="shared" si="2"/>
        <v/>
      </c>
    </row>
    <row r="47" spans="1:15" ht="26.1" customHeight="1">
      <c r="A47" s="137" t="s">
        <v>942</v>
      </c>
      <c r="B47" s="222"/>
      <c r="C47" s="222"/>
      <c r="D47" s="222"/>
      <c r="E47" s="222"/>
      <c r="F47" s="222"/>
      <c r="G47" s="222"/>
      <c r="H47" s="222"/>
      <c r="I47" s="222"/>
      <c r="J47" s="222"/>
      <c r="K47" s="222"/>
      <c r="L47" s="222"/>
      <c r="M47" s="140">
        <f t="shared" si="3"/>
        <v>0</v>
      </c>
      <c r="N47" s="140">
        <f t="shared" si="4"/>
        <v>0</v>
      </c>
      <c r="O47" s="301" t="str">
        <f t="shared" si="2"/>
        <v/>
      </c>
    </row>
    <row r="48" spans="1:15" ht="26.1" customHeight="1">
      <c r="A48" s="137" t="s">
        <v>728</v>
      </c>
      <c r="B48" s="222"/>
      <c r="C48" s="222"/>
      <c r="D48" s="222"/>
      <c r="E48" s="222"/>
      <c r="F48" s="222"/>
      <c r="G48" s="222"/>
      <c r="H48" s="222"/>
      <c r="I48" s="222"/>
      <c r="J48" s="222"/>
      <c r="K48" s="222"/>
      <c r="L48" s="222"/>
      <c r="M48" s="140">
        <f t="shared" si="3"/>
        <v>0</v>
      </c>
      <c r="N48" s="140">
        <f t="shared" si="4"/>
        <v>0</v>
      </c>
      <c r="O48" s="301" t="str">
        <f t="shared" si="2"/>
        <v/>
      </c>
    </row>
    <row r="49" spans="1:15" ht="26.1" customHeight="1">
      <c r="A49" s="246" t="s">
        <v>985</v>
      </c>
      <c r="B49" s="222"/>
      <c r="C49" s="222"/>
      <c r="D49" s="222"/>
      <c r="E49" s="222"/>
      <c r="F49" s="222"/>
      <c r="G49" s="222"/>
      <c r="H49" s="222"/>
      <c r="I49" s="222"/>
      <c r="J49" s="222"/>
      <c r="K49" s="222"/>
      <c r="L49" s="222"/>
      <c r="M49" s="140">
        <f t="shared" si="3"/>
        <v>0</v>
      </c>
      <c r="N49" s="140">
        <f t="shared" si="4"/>
        <v>0</v>
      </c>
      <c r="O49" s="301" t="str">
        <f t="shared" si="2"/>
        <v/>
      </c>
    </row>
    <row r="50" spans="1:15" ht="26.1" customHeight="1">
      <c r="A50" s="246" t="s">
        <v>984</v>
      </c>
      <c r="B50" s="222"/>
      <c r="C50" s="222"/>
      <c r="D50" s="222"/>
      <c r="E50" s="222"/>
      <c r="F50" s="222"/>
      <c r="G50" s="222"/>
      <c r="H50" s="222"/>
      <c r="I50" s="222"/>
      <c r="J50" s="222"/>
      <c r="K50" s="222"/>
      <c r="L50" s="222"/>
      <c r="M50" s="140">
        <f t="shared" si="3"/>
        <v>0</v>
      </c>
      <c r="N50" s="140">
        <f t="shared" si="4"/>
        <v>0</v>
      </c>
      <c r="O50" s="301" t="str">
        <f t="shared" si="2"/>
        <v/>
      </c>
    </row>
    <row r="51" spans="1:15" ht="26.1" customHeight="1">
      <c r="A51" s="246" t="s">
        <v>983</v>
      </c>
      <c r="B51" s="222"/>
      <c r="C51" s="222"/>
      <c r="D51" s="222"/>
      <c r="E51" s="222"/>
      <c r="F51" s="222"/>
      <c r="G51" s="222"/>
      <c r="H51" s="222"/>
      <c r="I51" s="222"/>
      <c r="J51" s="222"/>
      <c r="K51" s="222"/>
      <c r="L51" s="222"/>
      <c r="M51" s="140">
        <f t="shared" si="3"/>
        <v>0</v>
      </c>
      <c r="N51" s="140">
        <f t="shared" si="4"/>
        <v>0</v>
      </c>
      <c r="O51" s="301" t="str">
        <f t="shared" si="2"/>
        <v/>
      </c>
    </row>
    <row r="52" spans="1:15" ht="26.1" customHeight="1">
      <c r="A52" s="246" t="s">
        <v>982</v>
      </c>
      <c r="B52" s="222"/>
      <c r="C52" s="222"/>
      <c r="D52" s="222"/>
      <c r="E52" s="222"/>
      <c r="F52" s="222"/>
      <c r="G52" s="222"/>
      <c r="H52" s="222"/>
      <c r="I52" s="222"/>
      <c r="J52" s="222"/>
      <c r="K52" s="222"/>
      <c r="L52" s="222"/>
      <c r="M52" s="140">
        <f t="shared" si="3"/>
        <v>0</v>
      </c>
      <c r="N52" s="140">
        <f t="shared" si="4"/>
        <v>0</v>
      </c>
      <c r="O52" s="301" t="str">
        <f t="shared" si="2"/>
        <v/>
      </c>
    </row>
    <row r="53" spans="1:15" ht="26.1" customHeight="1">
      <c r="A53" s="246" t="s">
        <v>981</v>
      </c>
      <c r="B53" s="222"/>
      <c r="C53" s="222"/>
      <c r="D53" s="222"/>
      <c r="E53" s="222"/>
      <c r="F53" s="222"/>
      <c r="G53" s="222"/>
      <c r="H53" s="222"/>
      <c r="I53" s="222"/>
      <c r="J53" s="222"/>
      <c r="K53" s="222"/>
      <c r="L53" s="222"/>
      <c r="M53" s="140">
        <f t="shared" si="3"/>
        <v>0</v>
      </c>
      <c r="N53" s="140">
        <f t="shared" si="4"/>
        <v>0</v>
      </c>
      <c r="O53" s="301" t="str">
        <f t="shared" si="2"/>
        <v/>
      </c>
    </row>
    <row r="54" spans="1:15" ht="26.1" customHeight="1">
      <c r="A54" s="246" t="s">
        <v>980</v>
      </c>
      <c r="B54" s="222"/>
      <c r="C54" s="222"/>
      <c r="D54" s="222"/>
      <c r="E54" s="222"/>
      <c r="F54" s="222"/>
      <c r="G54" s="222"/>
      <c r="H54" s="222"/>
      <c r="I54" s="222"/>
      <c r="J54" s="222"/>
      <c r="K54" s="222"/>
      <c r="L54" s="222"/>
      <c r="M54" s="140">
        <f t="shared" si="3"/>
        <v>0</v>
      </c>
      <c r="N54" s="140">
        <f t="shared" si="4"/>
        <v>0</v>
      </c>
      <c r="O54" s="301" t="str">
        <f t="shared" si="2"/>
        <v/>
      </c>
    </row>
    <row r="55" spans="1:15" ht="26.1" customHeight="1">
      <c r="A55" s="246" t="s">
        <v>979</v>
      </c>
      <c r="B55" s="222"/>
      <c r="C55" s="222"/>
      <c r="D55" s="222"/>
      <c r="E55" s="222"/>
      <c r="F55" s="222"/>
      <c r="G55" s="222"/>
      <c r="H55" s="222"/>
      <c r="I55" s="222"/>
      <c r="J55" s="222"/>
      <c r="K55" s="222"/>
      <c r="L55" s="222"/>
      <c r="M55" s="140">
        <f t="shared" si="3"/>
        <v>0</v>
      </c>
      <c r="N55" s="140">
        <f t="shared" si="4"/>
        <v>0</v>
      </c>
      <c r="O55" s="301" t="str">
        <f t="shared" si="2"/>
        <v/>
      </c>
    </row>
    <row r="56" spans="1:15" ht="26.1" customHeight="1">
      <c r="A56" s="246" t="s">
        <v>978</v>
      </c>
      <c r="B56" s="222"/>
      <c r="C56" s="222"/>
      <c r="D56" s="222"/>
      <c r="E56" s="222"/>
      <c r="F56" s="222"/>
      <c r="G56" s="222"/>
      <c r="H56" s="222"/>
      <c r="I56" s="222"/>
      <c r="J56" s="222"/>
      <c r="K56" s="222"/>
      <c r="L56" s="222"/>
      <c r="M56" s="140">
        <f t="shared" si="3"/>
        <v>0</v>
      </c>
      <c r="N56" s="140">
        <f t="shared" si="4"/>
        <v>0</v>
      </c>
      <c r="O56" s="301" t="str">
        <f t="shared" si="2"/>
        <v/>
      </c>
    </row>
    <row r="57" spans="1:15" ht="26.1" customHeight="1">
      <c r="A57" s="246" t="s">
        <v>977</v>
      </c>
      <c r="B57" s="222"/>
      <c r="C57" s="222"/>
      <c r="D57" s="222"/>
      <c r="E57" s="222"/>
      <c r="F57" s="222"/>
      <c r="G57" s="222"/>
      <c r="H57" s="222"/>
      <c r="I57" s="222"/>
      <c r="J57" s="222"/>
      <c r="K57" s="222"/>
      <c r="L57" s="222"/>
      <c r="M57" s="140">
        <f t="shared" si="3"/>
        <v>0</v>
      </c>
      <c r="N57" s="140">
        <f t="shared" si="4"/>
        <v>0</v>
      </c>
      <c r="O57" s="301" t="str">
        <f t="shared" si="2"/>
        <v/>
      </c>
    </row>
    <row r="58" spans="1:15" ht="26.1" customHeight="1">
      <c r="A58" s="246" t="s">
        <v>976</v>
      </c>
      <c r="B58" s="222"/>
      <c r="C58" s="222"/>
      <c r="D58" s="222"/>
      <c r="E58" s="222"/>
      <c r="F58" s="222"/>
      <c r="G58" s="222"/>
      <c r="H58" s="222"/>
      <c r="I58" s="222"/>
      <c r="J58" s="222"/>
      <c r="K58" s="222"/>
      <c r="L58" s="222"/>
      <c r="M58" s="140">
        <f t="shared" si="3"/>
        <v>0</v>
      </c>
      <c r="N58" s="140">
        <f t="shared" si="4"/>
        <v>0</v>
      </c>
      <c r="O58" s="301" t="str">
        <f t="shared" si="2"/>
        <v/>
      </c>
    </row>
    <row r="59" spans="1:15" ht="26.1" customHeight="1">
      <c r="A59" s="246" t="s">
        <v>975</v>
      </c>
      <c r="B59" s="222"/>
      <c r="C59" s="222"/>
      <c r="D59" s="222"/>
      <c r="E59" s="222"/>
      <c r="F59" s="222"/>
      <c r="G59" s="222"/>
      <c r="H59" s="222"/>
      <c r="I59" s="222"/>
      <c r="J59" s="222"/>
      <c r="K59" s="222"/>
      <c r="L59" s="222"/>
      <c r="M59" s="140">
        <f t="shared" si="3"/>
        <v>0</v>
      </c>
      <c r="N59" s="140">
        <f t="shared" si="4"/>
        <v>0</v>
      </c>
      <c r="O59" s="301" t="str">
        <f t="shared" si="2"/>
        <v/>
      </c>
    </row>
    <row r="60" spans="1:15" ht="26.1" customHeight="1">
      <c r="A60" s="247" t="s">
        <v>973</v>
      </c>
      <c r="B60" s="222"/>
      <c r="C60" s="222"/>
      <c r="D60" s="222"/>
      <c r="E60" s="222"/>
      <c r="F60" s="222"/>
      <c r="G60" s="222"/>
      <c r="H60" s="222"/>
      <c r="I60" s="222"/>
      <c r="J60" s="222"/>
      <c r="K60" s="222"/>
      <c r="L60" s="222"/>
      <c r="M60" s="140">
        <f t="shared" si="3"/>
        <v>0</v>
      </c>
      <c r="N60" s="140">
        <f t="shared" si="4"/>
        <v>0</v>
      </c>
      <c r="O60" s="301" t="str">
        <f t="shared" si="2"/>
        <v/>
      </c>
    </row>
    <row r="61" spans="1:15" ht="26.1" customHeight="1">
      <c r="A61" s="247" t="s">
        <v>878</v>
      </c>
      <c r="B61" s="222"/>
      <c r="C61" s="222"/>
      <c r="D61" s="222"/>
      <c r="E61" s="222"/>
      <c r="F61" s="222"/>
      <c r="G61" s="222"/>
      <c r="H61" s="222"/>
      <c r="I61" s="222"/>
      <c r="J61" s="222"/>
      <c r="K61" s="222"/>
      <c r="L61" s="222"/>
      <c r="M61" s="140">
        <f t="shared" si="3"/>
        <v>0</v>
      </c>
      <c r="N61" s="140">
        <f t="shared" si="4"/>
        <v>0</v>
      </c>
      <c r="O61" s="301" t="str">
        <f t="shared" si="2"/>
        <v/>
      </c>
    </row>
    <row r="62" spans="1:15" ht="26.1" customHeight="1">
      <c r="A62" s="134" t="s">
        <v>893</v>
      </c>
      <c r="B62" s="141">
        <f>+SUM(B7:B61)</f>
        <v>0</v>
      </c>
      <c r="C62" s="141">
        <f t="shared" ref="C62:L62" si="5">+SUM(C7:C61)</f>
        <v>0</v>
      </c>
      <c r="D62" s="141">
        <f t="shared" si="5"/>
        <v>68000</v>
      </c>
      <c r="E62" s="141">
        <f t="shared" si="5"/>
        <v>0</v>
      </c>
      <c r="F62" s="141">
        <f t="shared" si="5"/>
        <v>0</v>
      </c>
      <c r="G62" s="141">
        <f t="shared" si="5"/>
        <v>0</v>
      </c>
      <c r="H62" s="141">
        <f t="shared" si="5"/>
        <v>0</v>
      </c>
      <c r="I62" s="141">
        <f t="shared" si="5"/>
        <v>55710</v>
      </c>
      <c r="J62" s="141">
        <f t="shared" si="5"/>
        <v>0</v>
      </c>
      <c r="K62" s="141">
        <f t="shared" si="5"/>
        <v>0</v>
      </c>
      <c r="L62" s="141">
        <f t="shared" si="5"/>
        <v>0</v>
      </c>
      <c r="M62" s="140">
        <f t="shared" si="3"/>
        <v>123710</v>
      </c>
      <c r="N62" s="140">
        <f t="shared" si="4"/>
        <v>123710</v>
      </c>
    </row>
    <row r="63" spans="1:15">
      <c r="A63" s="76"/>
      <c r="B63" s="138"/>
      <c r="C63" s="138"/>
      <c r="D63" s="138"/>
      <c r="E63" s="138"/>
      <c r="F63" s="76"/>
      <c r="G63" s="138"/>
      <c r="H63" s="138"/>
      <c r="I63" s="138"/>
      <c r="J63" s="138"/>
      <c r="K63" s="138"/>
      <c r="L63" s="138"/>
    </row>
    <row r="64" spans="1:15">
      <c r="A64" s="76"/>
      <c r="B64" s="76"/>
      <c r="C64" s="76"/>
      <c r="D64" s="76"/>
      <c r="E64" s="76"/>
      <c r="F64" s="76"/>
      <c r="G64" s="76"/>
      <c r="H64" s="76"/>
      <c r="I64" s="76"/>
      <c r="J64" s="76"/>
    </row>
    <row r="65" spans="1:10">
      <c r="A65" s="76"/>
      <c r="B65" s="76"/>
      <c r="C65" s="76"/>
      <c r="D65" s="76"/>
      <c r="E65" s="76"/>
      <c r="F65" s="76"/>
      <c r="G65" s="76"/>
      <c r="H65" s="76"/>
      <c r="I65" s="76"/>
      <c r="J65" s="76"/>
    </row>
    <row r="66" spans="1:10">
      <c r="A66" s="76"/>
      <c r="B66" s="76"/>
      <c r="C66" s="76"/>
      <c r="D66" s="76"/>
      <c r="E66" s="76"/>
      <c r="F66" s="76"/>
      <c r="G66" s="76"/>
      <c r="H66" s="76"/>
      <c r="I66" s="76"/>
      <c r="J66" s="76"/>
    </row>
    <row r="67" spans="1:10">
      <c r="A67" s="76"/>
      <c r="B67" s="76"/>
      <c r="C67" s="76"/>
      <c r="D67" s="76"/>
      <c r="E67" s="76"/>
      <c r="F67" s="76"/>
      <c r="G67" s="76"/>
      <c r="H67" s="76"/>
      <c r="I67" s="76"/>
      <c r="J67" s="76"/>
    </row>
    <row r="68" spans="1:10">
      <c r="A68" s="76"/>
      <c r="B68" s="76"/>
      <c r="C68" s="76"/>
      <c r="D68" s="76"/>
      <c r="E68" s="76"/>
      <c r="F68" s="76"/>
      <c r="G68" s="76"/>
      <c r="H68" s="76"/>
      <c r="I68" s="76"/>
      <c r="J68" s="76"/>
    </row>
    <row r="69" spans="1:10">
      <c r="A69" s="76"/>
      <c r="B69" s="76"/>
      <c r="C69" s="76"/>
      <c r="D69" s="76"/>
      <c r="E69" s="76"/>
      <c r="F69" s="76"/>
      <c r="G69" s="76"/>
      <c r="H69" s="76"/>
      <c r="I69" s="76"/>
      <c r="J69" s="76"/>
    </row>
    <row r="70" spans="1:10">
      <c r="A70" s="76"/>
      <c r="B70" s="76"/>
      <c r="C70" s="76"/>
      <c r="D70" s="76"/>
      <c r="E70" s="76"/>
      <c r="F70" s="76"/>
      <c r="G70" s="76"/>
      <c r="H70" s="76"/>
      <c r="I70" s="76"/>
      <c r="J70" s="76"/>
    </row>
    <row r="71" spans="1:10">
      <c r="A71" s="76"/>
      <c r="B71" s="76"/>
      <c r="C71" s="76"/>
      <c r="D71" s="76"/>
      <c r="E71" s="76"/>
      <c r="F71" s="76"/>
      <c r="G71" s="76"/>
      <c r="H71" s="76"/>
      <c r="I71" s="76"/>
      <c r="J71" s="76"/>
    </row>
    <row r="72" spans="1:10">
      <c r="A72" s="76"/>
      <c r="B72" s="76"/>
      <c r="C72" s="76"/>
      <c r="D72" s="76"/>
      <c r="E72" s="76"/>
      <c r="F72" s="76"/>
      <c r="G72" s="76"/>
      <c r="H72" s="76"/>
      <c r="I72" s="76"/>
      <c r="J72" s="76"/>
    </row>
    <row r="73" spans="1:10">
      <c r="A73" s="76"/>
      <c r="B73" s="76"/>
      <c r="C73" s="76"/>
      <c r="D73" s="76"/>
      <c r="E73" s="76"/>
      <c r="F73" s="76"/>
      <c r="G73" s="76"/>
      <c r="H73" s="76"/>
      <c r="I73" s="76"/>
      <c r="J73" s="76"/>
    </row>
    <row r="74" spans="1:10">
      <c r="A74" s="76"/>
      <c r="B74" s="76"/>
      <c r="C74" s="76"/>
      <c r="D74" s="76"/>
      <c r="E74" s="76"/>
      <c r="F74" s="76"/>
      <c r="G74" s="76"/>
      <c r="H74" s="76"/>
      <c r="I74" s="76"/>
      <c r="J74" s="76"/>
    </row>
    <row r="75" spans="1:10">
      <c r="A75" s="76"/>
      <c r="B75" s="76"/>
      <c r="C75" s="76"/>
      <c r="D75" s="76"/>
      <c r="E75" s="76"/>
      <c r="F75" s="76"/>
      <c r="G75" s="76"/>
      <c r="H75" s="76"/>
      <c r="I75" s="76"/>
      <c r="J75" s="76"/>
    </row>
    <row r="76" spans="1:10">
      <c r="A76" s="76"/>
      <c r="B76" s="76"/>
      <c r="C76" s="76"/>
      <c r="D76" s="76"/>
      <c r="E76" s="76"/>
      <c r="F76" s="76"/>
      <c r="G76" s="76"/>
      <c r="H76" s="76"/>
      <c r="I76" s="76"/>
      <c r="J76" s="76"/>
    </row>
    <row r="77" spans="1:10">
      <c r="A77" s="76"/>
      <c r="B77" s="76"/>
      <c r="C77" s="76"/>
      <c r="D77" s="76"/>
      <c r="E77" s="76"/>
      <c r="F77" s="76"/>
      <c r="G77" s="76"/>
      <c r="H77" s="76"/>
      <c r="I77" s="76"/>
      <c r="J77" s="76"/>
    </row>
    <row r="78" spans="1:10">
      <c r="A78" s="76"/>
      <c r="B78" s="76"/>
      <c r="C78" s="76"/>
      <c r="D78" s="76"/>
      <c r="E78" s="76"/>
      <c r="F78" s="76"/>
      <c r="G78" s="76"/>
      <c r="H78" s="76"/>
      <c r="I78" s="76"/>
      <c r="J78" s="76"/>
    </row>
    <row r="79" spans="1:10">
      <c r="A79" s="76"/>
      <c r="B79" s="76"/>
      <c r="C79" s="76"/>
      <c r="D79" s="76"/>
      <c r="E79" s="76"/>
      <c r="F79" s="76"/>
      <c r="G79" s="76"/>
      <c r="H79" s="76"/>
      <c r="I79" s="76"/>
      <c r="J79" s="76"/>
    </row>
    <row r="80" spans="1:10">
      <c r="A80" s="76"/>
      <c r="B80" s="76"/>
      <c r="C80" s="76"/>
      <c r="D80" s="76"/>
      <c r="E80" s="76"/>
      <c r="F80" s="76"/>
      <c r="G80" s="76"/>
      <c r="H80" s="76"/>
      <c r="I80" s="76"/>
      <c r="J80" s="76"/>
    </row>
    <row r="81" spans="1:10">
      <c r="A81" s="76"/>
      <c r="B81" s="76"/>
      <c r="C81" s="76"/>
      <c r="D81" s="76"/>
      <c r="E81" s="76"/>
      <c r="F81" s="76"/>
      <c r="G81" s="76"/>
      <c r="H81" s="76"/>
      <c r="I81" s="76"/>
      <c r="J81" s="76"/>
    </row>
    <row r="82" spans="1:10">
      <c r="A82" s="76"/>
      <c r="B82" s="76"/>
      <c r="C82" s="76"/>
      <c r="D82" s="76"/>
      <c r="E82" s="76"/>
      <c r="F82" s="76"/>
      <c r="G82" s="76"/>
      <c r="H82" s="76"/>
      <c r="I82" s="76"/>
      <c r="J82" s="76"/>
    </row>
    <row r="83" spans="1:10">
      <c r="A83" s="76"/>
      <c r="B83" s="76"/>
      <c r="C83" s="76"/>
      <c r="D83" s="76"/>
      <c r="E83" s="76"/>
      <c r="F83" s="76"/>
      <c r="G83" s="76"/>
      <c r="H83" s="76"/>
      <c r="I83" s="76"/>
      <c r="J83" s="76"/>
    </row>
    <row r="84" spans="1:10">
      <c r="A84" s="76"/>
      <c r="B84" s="76"/>
      <c r="C84" s="76"/>
      <c r="D84" s="76"/>
      <c r="E84" s="76"/>
      <c r="F84" s="76"/>
      <c r="G84" s="76"/>
      <c r="H84" s="76"/>
      <c r="I84" s="76"/>
      <c r="J84" s="76"/>
    </row>
    <row r="85" spans="1:10">
      <c r="A85" s="76"/>
      <c r="B85" s="76"/>
      <c r="C85" s="76"/>
      <c r="D85" s="76"/>
      <c r="E85" s="76"/>
      <c r="F85" s="76"/>
      <c r="G85" s="76"/>
      <c r="H85" s="76"/>
      <c r="I85" s="76"/>
      <c r="J85" s="76"/>
    </row>
    <row r="86" spans="1:10">
      <c r="A86" s="76"/>
      <c r="B86" s="76"/>
      <c r="C86" s="76"/>
      <c r="D86" s="76"/>
      <c r="E86" s="76"/>
      <c r="F86" s="76"/>
      <c r="G86" s="76"/>
      <c r="H86" s="76"/>
      <c r="I86" s="76"/>
      <c r="J86" s="76"/>
    </row>
    <row r="87" spans="1:10">
      <c r="A87" s="76"/>
      <c r="B87" s="76"/>
      <c r="C87" s="76"/>
      <c r="D87" s="76"/>
      <c r="E87" s="76"/>
      <c r="F87" s="76"/>
      <c r="G87" s="76"/>
      <c r="H87" s="76"/>
      <c r="I87" s="76"/>
      <c r="J87" s="76"/>
    </row>
    <row r="88" spans="1:10">
      <c r="A88" s="76"/>
      <c r="B88" s="76"/>
      <c r="C88" s="76"/>
      <c r="D88" s="76"/>
      <c r="E88" s="76"/>
      <c r="F88" s="76"/>
      <c r="G88" s="76"/>
      <c r="H88" s="76"/>
      <c r="I88" s="76"/>
      <c r="J88" s="76"/>
    </row>
    <row r="89" spans="1:10">
      <c r="A89" s="76"/>
      <c r="B89" s="76"/>
      <c r="C89" s="76"/>
      <c r="D89" s="76"/>
      <c r="E89" s="76"/>
      <c r="F89" s="76"/>
      <c r="G89" s="76"/>
      <c r="H89" s="76"/>
      <c r="I89" s="76"/>
      <c r="J89" s="76"/>
    </row>
    <row r="90" spans="1:10">
      <c r="A90" s="76"/>
      <c r="B90" s="76"/>
      <c r="C90" s="76"/>
      <c r="D90" s="76"/>
      <c r="E90" s="76"/>
      <c r="F90" s="76"/>
      <c r="G90" s="76"/>
      <c r="H90" s="76"/>
      <c r="I90" s="76"/>
      <c r="J90" s="76"/>
    </row>
    <row r="91" spans="1:10">
      <c r="A91" s="76"/>
      <c r="B91" s="76"/>
      <c r="C91" s="76"/>
      <c r="D91" s="76"/>
      <c r="E91" s="76"/>
      <c r="F91" s="76"/>
      <c r="G91" s="76"/>
      <c r="H91" s="76"/>
      <c r="I91" s="76"/>
      <c r="J91" s="76"/>
    </row>
    <row r="92" spans="1:10">
      <c r="F92" s="76"/>
    </row>
    <row r="93" spans="1:10">
      <c r="F93" s="76"/>
    </row>
    <row r="94" spans="1:10">
      <c r="F94" s="76"/>
    </row>
    <row r="95" spans="1:10">
      <c r="F95" s="76"/>
    </row>
    <row r="96" spans="1:10">
      <c r="F96" s="76"/>
    </row>
    <row r="97" spans="6:6">
      <c r="F97" s="76"/>
    </row>
    <row r="98" spans="6:6">
      <c r="F98" s="76"/>
    </row>
    <row r="99" spans="6:6">
      <c r="F99" s="76"/>
    </row>
    <row r="100" spans="6:6">
      <c r="F100" s="76"/>
    </row>
    <row r="101" spans="6:6">
      <c r="F101" s="76"/>
    </row>
    <row r="102" spans="6:6">
      <c r="F102" s="76"/>
    </row>
    <row r="103" spans="6:6">
      <c r="F103" s="76"/>
    </row>
    <row r="104" spans="6:6">
      <c r="F104" s="76"/>
    </row>
    <row r="105" spans="6:6">
      <c r="F105" s="76"/>
    </row>
    <row r="106" spans="6:6">
      <c r="F106" s="76"/>
    </row>
    <row r="107" spans="6:6">
      <c r="F107" s="76"/>
    </row>
    <row r="108" spans="6:6">
      <c r="F108" s="76"/>
    </row>
    <row r="109" spans="6:6">
      <c r="F109" s="76"/>
    </row>
    <row r="110" spans="6:6">
      <c r="F110" s="76"/>
    </row>
    <row r="111" spans="6:6">
      <c r="F111" s="76"/>
    </row>
    <row r="112" spans="6:6">
      <c r="F112" s="76"/>
    </row>
    <row r="113" spans="6:6">
      <c r="F113" s="76"/>
    </row>
    <row r="114" spans="6:6">
      <c r="F114" s="76"/>
    </row>
    <row r="115" spans="6:6">
      <c r="F115" s="76"/>
    </row>
    <row r="116" spans="6:6">
      <c r="F116" s="76"/>
    </row>
    <row r="117" spans="6:6">
      <c r="F117" s="76"/>
    </row>
    <row r="118" spans="6:6">
      <c r="F118" s="76"/>
    </row>
    <row r="119" spans="6:6">
      <c r="F119" s="76"/>
    </row>
    <row r="120" spans="6:6">
      <c r="F120" s="76"/>
    </row>
    <row r="121" spans="6:6">
      <c r="F121" s="76"/>
    </row>
    <row r="122" spans="6:6">
      <c r="F122" s="76"/>
    </row>
    <row r="123" spans="6:6">
      <c r="F123" s="76"/>
    </row>
    <row r="124" spans="6:6">
      <c r="F124" s="76"/>
    </row>
    <row r="125" spans="6:6">
      <c r="F125" s="76"/>
    </row>
    <row r="126" spans="6:6">
      <c r="F126" s="76"/>
    </row>
    <row r="127" spans="6:6">
      <c r="F127" s="76"/>
    </row>
    <row r="128" spans="6:6">
      <c r="F128" s="76"/>
    </row>
    <row r="129" spans="6:6">
      <c r="F129" s="76"/>
    </row>
    <row r="130" spans="6:6">
      <c r="F130" s="76"/>
    </row>
    <row r="131" spans="6:6">
      <c r="F131" s="76"/>
    </row>
    <row r="132" spans="6:6">
      <c r="F132" s="76"/>
    </row>
    <row r="133" spans="6:6">
      <c r="F133" s="76"/>
    </row>
    <row r="134" spans="6:6">
      <c r="F134" s="76"/>
    </row>
    <row r="135" spans="6:6">
      <c r="F135" s="76"/>
    </row>
    <row r="136" spans="6:6">
      <c r="F136" s="76"/>
    </row>
    <row r="137" spans="6:6">
      <c r="F137" s="76"/>
    </row>
    <row r="138" spans="6:6">
      <c r="F138" s="76"/>
    </row>
    <row r="139" spans="6:6">
      <c r="F139" s="76"/>
    </row>
    <row r="140" spans="6:6">
      <c r="F140" s="76"/>
    </row>
    <row r="141" spans="6:6">
      <c r="F141" s="76"/>
    </row>
    <row r="142" spans="6:6">
      <c r="F142" s="76"/>
    </row>
    <row r="143" spans="6:6">
      <c r="F143" s="76"/>
    </row>
    <row r="144" spans="6:6">
      <c r="F144" s="76"/>
    </row>
    <row r="145" spans="6:6">
      <c r="F145" s="76"/>
    </row>
    <row r="146" spans="6:6">
      <c r="F146" s="76"/>
    </row>
    <row r="147" spans="6:6">
      <c r="F147" s="76"/>
    </row>
    <row r="148" spans="6:6">
      <c r="F148" s="76"/>
    </row>
    <row r="149" spans="6:6">
      <c r="F149" s="76"/>
    </row>
    <row r="150" spans="6:6">
      <c r="F150" s="76"/>
    </row>
    <row r="151" spans="6:6">
      <c r="F151" s="76"/>
    </row>
    <row r="152" spans="6:6">
      <c r="F152" s="76"/>
    </row>
    <row r="153" spans="6:6">
      <c r="F153" s="76"/>
    </row>
    <row r="154" spans="6:6">
      <c r="F154" s="76"/>
    </row>
    <row r="155" spans="6:6">
      <c r="F155" s="76"/>
    </row>
    <row r="156" spans="6:6">
      <c r="F156" s="76"/>
    </row>
    <row r="157" spans="6:6">
      <c r="F157" s="76"/>
    </row>
    <row r="158" spans="6:6">
      <c r="F158" s="76"/>
    </row>
    <row r="159" spans="6:6">
      <c r="F159" s="76"/>
    </row>
    <row r="160" spans="6:6">
      <c r="F160" s="76"/>
    </row>
    <row r="161" spans="6:6">
      <c r="F161" s="76"/>
    </row>
    <row r="162" spans="6:6">
      <c r="F162" s="76"/>
    </row>
    <row r="163" spans="6:6">
      <c r="F163" s="76"/>
    </row>
    <row r="164" spans="6:6">
      <c r="F164" s="76"/>
    </row>
    <row r="165" spans="6:6">
      <c r="F165" s="76"/>
    </row>
    <row r="166" spans="6:6">
      <c r="F166" s="76"/>
    </row>
    <row r="167" spans="6:6">
      <c r="F167" s="76"/>
    </row>
    <row r="168" spans="6:6">
      <c r="F168" s="76"/>
    </row>
    <row r="169" spans="6:6">
      <c r="F169" s="76"/>
    </row>
    <row r="170" spans="6:6">
      <c r="F170" s="76"/>
    </row>
    <row r="171" spans="6:6">
      <c r="F171" s="76"/>
    </row>
    <row r="172" spans="6:6">
      <c r="F172" s="76"/>
    </row>
    <row r="173" spans="6:6">
      <c r="F173" s="76"/>
    </row>
    <row r="174" spans="6:6">
      <c r="F174" s="76"/>
    </row>
    <row r="175" spans="6:6">
      <c r="F175" s="76"/>
    </row>
    <row r="176" spans="6:6">
      <c r="F176" s="76"/>
    </row>
    <row r="177" spans="6:6">
      <c r="F177" s="76"/>
    </row>
    <row r="178" spans="6:6">
      <c r="F178" s="76"/>
    </row>
    <row r="179" spans="6:6">
      <c r="F179" s="76"/>
    </row>
    <row r="180" spans="6:6">
      <c r="F180" s="76"/>
    </row>
    <row r="181" spans="6:6">
      <c r="F181" s="76"/>
    </row>
    <row r="182" spans="6:6">
      <c r="F182" s="76"/>
    </row>
    <row r="183" spans="6:6">
      <c r="F183" s="76"/>
    </row>
    <row r="184" spans="6:6">
      <c r="F184" s="76"/>
    </row>
    <row r="185" spans="6:6">
      <c r="F185" s="76"/>
    </row>
    <row r="186" spans="6:6">
      <c r="F186" s="76"/>
    </row>
    <row r="187" spans="6:6">
      <c r="F187" s="76"/>
    </row>
    <row r="188" spans="6:6">
      <c r="F188" s="76"/>
    </row>
    <row r="189" spans="6:6">
      <c r="F189" s="76"/>
    </row>
    <row r="190" spans="6:6">
      <c r="F190" s="76"/>
    </row>
    <row r="191" spans="6:6">
      <c r="F191" s="76"/>
    </row>
    <row r="192" spans="6:6">
      <c r="F192" s="76"/>
    </row>
    <row r="193" spans="6:6">
      <c r="F193" s="76"/>
    </row>
    <row r="194" spans="6:6">
      <c r="F194" s="76"/>
    </row>
    <row r="195" spans="6:6">
      <c r="F195" s="76"/>
    </row>
    <row r="196" spans="6:6">
      <c r="F196" s="76"/>
    </row>
  </sheetData>
  <sheetProtection password="C14D" sheet="1" objects="1" scenarios="1"/>
  <conditionalFormatting sqref="D1">
    <cfRule type="containsText" dxfId="6" priority="1" operator="containsText" text="Errors">
      <formula>NOT(ISERROR(SEARCH("Errors",D1)))</formula>
    </cfRule>
  </conditionalFormatting>
  <dataValidations count="2">
    <dataValidation type="list" showInputMessage="1" showErrorMessage="1" sqref="A2">
      <formula1>CAU</formula1>
    </dataValidation>
    <dataValidation type="whole" allowBlank="1" showInputMessage="1" showErrorMessage="1" errorTitle="Data Validation" error="Please enter a whole number between 0 and 2147483647." sqref="B7:N62">
      <formula1>0</formula1>
      <formula2>10000000000</formula2>
    </dataValidation>
  </dataValidations>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1">
        <x14:dataValidation type="list" showInputMessage="1" showErrorMessage="1">
          <x14:formula1>
            <xm:f>'Addl Info'!$A$2:$A$3</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35"/>
  <sheetViews>
    <sheetView zoomScaleNormal="100" workbookViewId="0">
      <pane xSplit="1" ySplit="1" topLeftCell="B2" activePane="bottomRight" state="frozen"/>
      <selection pane="topRight" activeCell="B1" sqref="B1"/>
      <selection pane="bottomLeft" activeCell="A2" sqref="A2"/>
      <selection pane="bottomRight" activeCell="H10" sqref="H10"/>
    </sheetView>
  </sheetViews>
  <sheetFormatPr defaultRowHeight="13.2"/>
  <cols>
    <col min="1" max="1" width="20.44140625" customWidth="1"/>
    <col min="2" max="2" width="27.33203125" bestFit="1" customWidth="1"/>
    <col min="3" max="3" width="29.44140625" customWidth="1"/>
    <col min="4" max="4" width="29.88671875" customWidth="1"/>
    <col min="5" max="5" width="28" bestFit="1" customWidth="1"/>
    <col min="6" max="6" width="28" customWidth="1"/>
    <col min="7" max="10" width="28" bestFit="1" customWidth="1"/>
    <col min="11" max="11" width="28.5546875" bestFit="1" customWidth="1"/>
  </cols>
  <sheetData>
    <row r="1" spans="1:12">
      <c r="A1" s="60" t="s">
        <v>3</v>
      </c>
      <c r="B1" s="92"/>
      <c r="C1" s="92"/>
      <c r="D1" s="92"/>
      <c r="E1" s="92"/>
      <c r="F1" s="92"/>
      <c r="G1" s="92"/>
      <c r="H1" s="92"/>
      <c r="I1" s="92"/>
      <c r="J1" s="92"/>
      <c r="K1" s="92"/>
      <c r="L1" s="92"/>
    </row>
    <row r="2" spans="1:12">
      <c r="A2" s="3"/>
      <c r="B2" s="92"/>
      <c r="C2" s="92"/>
      <c r="D2" s="92"/>
      <c r="E2" s="92"/>
      <c r="F2" s="92"/>
      <c r="G2" s="92"/>
      <c r="H2" s="92"/>
      <c r="I2" s="92"/>
      <c r="J2" s="92"/>
      <c r="K2" s="92"/>
      <c r="L2" s="92"/>
    </row>
    <row r="3" spans="1:12">
      <c r="A3" s="66" t="s">
        <v>4</v>
      </c>
      <c r="B3" s="3" t="s">
        <v>5</v>
      </c>
      <c r="C3" s="92"/>
      <c r="D3" s="92"/>
      <c r="E3" s="92"/>
      <c r="F3" s="92"/>
      <c r="G3" s="92"/>
      <c r="H3" s="92"/>
      <c r="I3" s="92"/>
      <c r="J3" s="92"/>
      <c r="K3" s="92"/>
      <c r="L3" s="92"/>
    </row>
    <row r="4" spans="1:12">
      <c r="A4" s="66"/>
      <c r="B4" s="77"/>
      <c r="C4" s="5"/>
      <c r="D4" s="5"/>
      <c r="E4" s="5"/>
      <c r="F4" s="5"/>
      <c r="G4" s="5"/>
      <c r="H4" s="5"/>
      <c r="I4" s="5"/>
      <c r="J4" s="5"/>
      <c r="K4" s="92"/>
      <c r="L4" s="92"/>
    </row>
    <row r="5" spans="1:12">
      <c r="A5" s="66"/>
      <c r="B5" s="77"/>
      <c r="C5" s="5"/>
      <c r="D5" s="5"/>
      <c r="E5" s="5"/>
      <c r="F5" s="5"/>
      <c r="G5" s="5"/>
      <c r="H5" s="5"/>
      <c r="I5" s="5"/>
      <c r="J5" s="5"/>
      <c r="K5" s="92"/>
      <c r="L5" s="92"/>
    </row>
    <row r="6" spans="1:12">
      <c r="A6" s="66"/>
      <c r="B6" s="77"/>
      <c r="C6" s="5"/>
      <c r="D6" s="5"/>
      <c r="E6" s="5"/>
      <c r="F6" s="5"/>
      <c r="G6" s="5"/>
      <c r="H6" s="5"/>
      <c r="I6" s="5"/>
      <c r="J6" s="5"/>
      <c r="K6" s="92"/>
      <c r="L6" s="92"/>
    </row>
    <row r="7" spans="1:12" ht="15.6">
      <c r="A7" s="67" t="s">
        <v>6</v>
      </c>
      <c r="B7" s="77"/>
      <c r="C7" s="5"/>
      <c r="D7" s="5"/>
      <c r="E7" s="5"/>
      <c r="F7" s="5"/>
      <c r="G7" s="5"/>
      <c r="H7" s="5"/>
      <c r="I7" s="5"/>
      <c r="J7" s="5"/>
      <c r="K7" s="92"/>
      <c r="L7" s="92"/>
    </row>
    <row r="8" spans="1:12">
      <c r="A8" s="60" t="s">
        <v>3</v>
      </c>
      <c r="B8" s="73" t="s">
        <v>7</v>
      </c>
      <c r="C8" s="73" t="s">
        <v>8</v>
      </c>
      <c r="D8" s="147" t="s">
        <v>9</v>
      </c>
      <c r="E8" s="73" t="s">
        <v>10</v>
      </c>
      <c r="F8" s="147" t="s">
        <v>11</v>
      </c>
      <c r="G8" s="73" t="s">
        <v>12</v>
      </c>
      <c r="H8" s="147" t="s">
        <v>13</v>
      </c>
      <c r="I8" s="73" t="s">
        <v>14</v>
      </c>
      <c r="J8" s="147" t="s">
        <v>15</v>
      </c>
      <c r="K8" s="60" t="s">
        <v>16</v>
      </c>
      <c r="L8" s="92"/>
    </row>
    <row r="9" spans="1:12">
      <c r="A9" s="66" t="s">
        <v>4</v>
      </c>
      <c r="B9" s="2" t="s">
        <v>1082</v>
      </c>
      <c r="C9" s="2" t="s">
        <v>17</v>
      </c>
      <c r="D9" s="2" t="s">
        <v>18</v>
      </c>
      <c r="E9" s="2" t="s">
        <v>19</v>
      </c>
      <c r="F9" s="2" t="s">
        <v>18</v>
      </c>
      <c r="G9" s="2" t="s">
        <v>18</v>
      </c>
      <c r="H9" s="2" t="s">
        <v>20</v>
      </c>
      <c r="I9" s="2" t="s">
        <v>17</v>
      </c>
      <c r="J9" s="92" t="s">
        <v>18</v>
      </c>
      <c r="K9" s="92" t="s">
        <v>18</v>
      </c>
      <c r="L9" s="92">
        <v>4</v>
      </c>
    </row>
    <row r="10" spans="1:12">
      <c r="A10" s="66" t="s">
        <v>21</v>
      </c>
      <c r="B10" s="92" t="s">
        <v>22</v>
      </c>
      <c r="C10" s="2" t="s">
        <v>17</v>
      </c>
      <c r="D10" s="2" t="s">
        <v>23</v>
      </c>
      <c r="E10" s="2" t="s">
        <v>19</v>
      </c>
      <c r="F10" s="2" t="s">
        <v>24</v>
      </c>
      <c r="G10" s="2" t="s">
        <v>25</v>
      </c>
      <c r="H10" s="2" t="s">
        <v>20</v>
      </c>
      <c r="I10" s="2" t="s">
        <v>17</v>
      </c>
      <c r="J10" s="2" t="s">
        <v>23</v>
      </c>
      <c r="K10" s="2" t="s">
        <v>17</v>
      </c>
      <c r="L10" s="92"/>
    </row>
    <row r="11" spans="1:12">
      <c r="A11" s="66"/>
      <c r="B11" s="77"/>
      <c r="C11" s="77"/>
      <c r="D11" s="77"/>
      <c r="E11" s="77"/>
      <c r="F11" s="77"/>
      <c r="G11" s="77"/>
      <c r="H11" s="77"/>
      <c r="I11" s="77"/>
      <c r="J11" s="5"/>
      <c r="K11" s="92"/>
      <c r="L11" s="92"/>
    </row>
    <row r="12" spans="1:12">
      <c r="A12" s="66"/>
      <c r="B12" s="77"/>
      <c r="C12" s="5"/>
      <c r="D12" s="77"/>
      <c r="E12" s="77"/>
      <c r="F12" s="77"/>
      <c r="G12" s="77"/>
      <c r="H12" s="77"/>
      <c r="I12" s="77"/>
      <c r="J12" s="5"/>
      <c r="K12" s="92"/>
      <c r="L12" s="92"/>
    </row>
    <row r="13" spans="1:12">
      <c r="A13" s="60" t="s">
        <v>26</v>
      </c>
      <c r="B13" s="9"/>
      <c r="C13" s="5"/>
      <c r="D13" s="5"/>
      <c r="E13" s="5"/>
      <c r="F13" s="5"/>
      <c r="G13" s="5"/>
      <c r="H13" s="5"/>
      <c r="I13" s="5"/>
      <c r="J13" s="5"/>
      <c r="K13" s="92"/>
      <c r="L13" s="92"/>
    </row>
    <row r="14" spans="1:12">
      <c r="A14" s="65"/>
      <c r="B14" s="9"/>
      <c r="C14" s="9"/>
      <c r="D14" s="9"/>
      <c r="E14" s="5"/>
      <c r="F14" s="5"/>
      <c r="G14" s="5"/>
      <c r="H14" s="5"/>
      <c r="I14" s="5"/>
      <c r="J14" s="5"/>
      <c r="K14" s="92"/>
      <c r="L14" s="92"/>
    </row>
    <row r="15" spans="1:12">
      <c r="A15" s="2" t="s">
        <v>27</v>
      </c>
      <c r="B15" s="76"/>
      <c r="C15" s="5"/>
      <c r="D15" s="5"/>
      <c r="E15" s="5"/>
      <c r="F15" s="5"/>
      <c r="G15" s="5"/>
      <c r="H15" s="5"/>
      <c r="I15" s="5"/>
      <c r="J15" s="5"/>
      <c r="K15" s="92"/>
      <c r="L15" s="92"/>
    </row>
    <row r="19" spans="1:12">
      <c r="A19" s="92"/>
      <c r="B19" s="92"/>
      <c r="C19" s="66" t="s">
        <v>28</v>
      </c>
      <c r="D19" s="2" t="s">
        <v>29</v>
      </c>
      <c r="E19" s="92"/>
      <c r="F19" s="92"/>
      <c r="G19" s="92"/>
      <c r="H19" s="92"/>
      <c r="I19" s="92"/>
      <c r="J19" s="92"/>
      <c r="K19" s="92"/>
      <c r="L19" s="92"/>
    </row>
    <row r="20" spans="1:12">
      <c r="A20" s="61"/>
      <c r="B20" s="4"/>
      <c r="C20" s="92" t="s">
        <v>18</v>
      </c>
      <c r="D20" s="92" t="s">
        <v>18</v>
      </c>
      <c r="E20" s="92"/>
      <c r="F20" s="92"/>
      <c r="G20" s="92"/>
      <c r="H20" s="92"/>
      <c r="I20" s="92"/>
      <c r="J20" s="92"/>
      <c r="K20" s="92"/>
      <c r="L20" s="92"/>
    </row>
    <row r="21" spans="1:12">
      <c r="A21" s="61"/>
      <c r="B21" s="4"/>
      <c r="C21" s="60" t="s">
        <v>7</v>
      </c>
      <c r="D21" s="92" t="s">
        <v>30</v>
      </c>
      <c r="E21" s="92"/>
      <c r="F21" s="92"/>
      <c r="G21" s="92"/>
      <c r="H21" s="92"/>
      <c r="I21" s="92"/>
      <c r="J21" s="92"/>
      <c r="K21" s="92"/>
      <c r="L21" s="92"/>
    </row>
    <row r="22" spans="1:12">
      <c r="A22" s="61"/>
      <c r="B22" s="4"/>
      <c r="C22" s="60" t="s">
        <v>31</v>
      </c>
      <c r="D22" s="2" t="s">
        <v>32</v>
      </c>
      <c r="E22" s="92"/>
      <c r="F22" s="92"/>
      <c r="G22" s="92"/>
      <c r="H22" s="92"/>
      <c r="I22" s="92"/>
      <c r="J22" s="92"/>
      <c r="K22" s="92"/>
      <c r="L22" s="92"/>
    </row>
    <row r="23" spans="1:12">
      <c r="A23" s="61"/>
      <c r="B23" s="4"/>
      <c r="C23" s="60" t="s">
        <v>33</v>
      </c>
      <c r="D23" s="2" t="s">
        <v>34</v>
      </c>
      <c r="E23" s="92"/>
      <c r="F23" s="92"/>
      <c r="G23" s="92"/>
      <c r="H23" s="92"/>
      <c r="I23" s="92"/>
      <c r="J23" s="92"/>
      <c r="K23" s="92"/>
      <c r="L23" s="92"/>
    </row>
    <row r="24" spans="1:12">
      <c r="A24" s="61"/>
      <c r="B24" s="4"/>
      <c r="C24" s="60" t="s">
        <v>35</v>
      </c>
      <c r="D24" s="2" t="s">
        <v>36</v>
      </c>
      <c r="E24" s="92"/>
      <c r="F24" s="2"/>
      <c r="G24" s="92"/>
      <c r="H24" s="92"/>
      <c r="I24" s="92"/>
      <c r="J24" s="92"/>
      <c r="K24" s="92"/>
      <c r="L24" s="92"/>
    </row>
    <row r="25" spans="1:12">
      <c r="A25" s="61"/>
      <c r="B25" s="4"/>
      <c r="C25" s="60" t="s">
        <v>37</v>
      </c>
      <c r="D25" s="2" t="s">
        <v>38</v>
      </c>
      <c r="E25" s="92"/>
      <c r="F25" s="92"/>
      <c r="G25" s="92"/>
      <c r="H25" s="92"/>
      <c r="I25" s="92"/>
      <c r="J25" s="92"/>
      <c r="K25" s="92"/>
      <c r="L25" s="92"/>
    </row>
    <row r="26" spans="1:12">
      <c r="A26" s="61"/>
      <c r="B26" s="4"/>
      <c r="C26" s="60"/>
      <c r="D26" s="2"/>
      <c r="E26" s="92"/>
      <c r="F26" s="2"/>
      <c r="G26" s="92"/>
      <c r="H26" s="92"/>
      <c r="I26" s="92"/>
      <c r="J26" s="92"/>
      <c r="K26" s="92"/>
      <c r="L26" s="92"/>
    </row>
    <row r="27" spans="1:12">
      <c r="A27" s="61"/>
      <c r="B27" s="4"/>
      <c r="C27" s="60" t="s">
        <v>39</v>
      </c>
      <c r="D27" s="92" t="s">
        <v>40</v>
      </c>
      <c r="E27" s="92"/>
      <c r="F27" s="92"/>
      <c r="G27" s="92"/>
      <c r="H27" s="92"/>
      <c r="I27" s="92"/>
      <c r="J27" s="92"/>
      <c r="K27" s="92"/>
      <c r="L27" s="92"/>
    </row>
    <row r="28" spans="1:12">
      <c r="A28" s="61"/>
      <c r="B28" s="4"/>
      <c r="C28" s="60" t="s">
        <v>41</v>
      </c>
      <c r="D28" s="2" t="s">
        <v>34</v>
      </c>
      <c r="E28" s="92"/>
      <c r="F28" s="92"/>
      <c r="G28" s="92"/>
      <c r="H28" s="92"/>
      <c r="I28" s="92"/>
      <c r="J28" s="92"/>
      <c r="K28" s="92"/>
      <c r="L28" s="92"/>
    </row>
    <row r="29" spans="1:12">
      <c r="A29" s="61"/>
      <c r="B29" s="4"/>
      <c r="C29" s="92"/>
      <c r="D29" s="92"/>
      <c r="E29" s="92"/>
      <c r="F29" s="92"/>
      <c r="G29" s="92"/>
      <c r="H29" s="92"/>
      <c r="I29" s="92"/>
      <c r="J29" s="92"/>
      <c r="K29" s="92"/>
      <c r="L29" s="92"/>
    </row>
    <row r="30" spans="1:12">
      <c r="A30" s="61"/>
      <c r="B30" s="4"/>
      <c r="C30" s="3" t="s">
        <v>42</v>
      </c>
      <c r="D30" s="2" t="s">
        <v>32</v>
      </c>
      <c r="E30" s="92"/>
      <c r="F30" s="92"/>
      <c r="G30" s="92"/>
      <c r="H30" s="92"/>
      <c r="I30" s="92"/>
      <c r="J30" s="92"/>
      <c r="K30" s="92"/>
      <c r="L30" s="92"/>
    </row>
    <row r="31" spans="1:12">
      <c r="A31" s="61"/>
      <c r="B31" s="4"/>
      <c r="C31" s="3" t="s">
        <v>43</v>
      </c>
      <c r="D31" s="2" t="s">
        <v>34</v>
      </c>
      <c r="E31" s="92"/>
      <c r="F31" s="92"/>
      <c r="G31" s="92"/>
      <c r="H31" s="92"/>
      <c r="I31" s="92"/>
      <c r="J31" s="92"/>
      <c r="K31" s="92"/>
      <c r="L31" s="92"/>
    </row>
    <row r="32" spans="1:12">
      <c r="A32" s="61"/>
      <c r="B32" s="4"/>
      <c r="C32" s="92"/>
      <c r="D32" s="92"/>
      <c r="E32" s="92"/>
      <c r="F32" s="92"/>
      <c r="G32" s="92"/>
      <c r="H32" s="92"/>
      <c r="I32" s="92"/>
      <c r="J32" s="92"/>
      <c r="K32" s="92"/>
      <c r="L32" s="92"/>
    </row>
    <row r="33" spans="1:6">
      <c r="A33" s="92"/>
      <c r="B33" s="4"/>
      <c r="C33" s="92"/>
      <c r="D33" s="92"/>
      <c r="E33" s="92"/>
      <c r="F33" s="92"/>
    </row>
    <row r="34" spans="1:6">
      <c r="A34" s="61"/>
      <c r="B34" s="4"/>
      <c r="C34" s="92"/>
      <c r="D34" s="92"/>
      <c r="E34" s="92"/>
      <c r="F34" s="92"/>
    </row>
    <row r="35" spans="1:6">
      <c r="A35" s="66"/>
      <c r="B35" s="77"/>
      <c r="C35" s="92"/>
      <c r="D35" s="92"/>
      <c r="E35" s="92"/>
      <c r="F35" s="92"/>
    </row>
  </sheetData>
  <sortState ref="A9:L9">
    <sortCondition ref="A9"/>
  </sortState>
  <customSheetViews>
    <customSheetView guid="{89953FCB-456A-4C2D-8912-B30825F750D3}" fitToPage="1" state="hidden">
      <pane xSplit="1" ySplit="1" topLeftCell="B2" activePane="bottomRight" state="frozen"/>
      <selection pane="bottomRight" activeCell="C10" sqref="C10"/>
      <pageMargins left="0" right="0" top="0" bottom="0" header="0" footer="0"/>
      <pageSetup scale="63" fitToWidth="3" orientation="landscape" r:id="rId1"/>
      <headerFooter alignWithMargins="0"/>
    </customSheetView>
  </customSheetViews>
  <phoneticPr fontId="4" type="noConversion"/>
  <pageMargins left="0.75" right="0.75" top="1" bottom="1" header="0.5" footer="0.5"/>
  <pageSetup scale="63" fitToWidth="3" orientation="landscape" r:id="rId2"/>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8" tint="0.39997558519241921"/>
  </sheetPr>
  <dimension ref="A1:O196"/>
  <sheetViews>
    <sheetView topLeftCell="A13" zoomScale="115" zoomScaleNormal="115" workbookViewId="0">
      <selection activeCell="J15" sqref="J15"/>
    </sheetView>
  </sheetViews>
  <sheetFormatPr defaultColWidth="8.88671875" defaultRowHeight="13.2"/>
  <cols>
    <col min="1" max="1" width="30.6640625" style="2" customWidth="1"/>
    <col min="2" max="2" width="15.6640625" style="2" customWidth="1"/>
    <col min="3" max="3" width="15.6640625" style="2" hidden="1" customWidth="1"/>
    <col min="4" max="5" width="15.6640625" style="2" customWidth="1"/>
    <col min="6" max="7" width="15.6640625" style="2" hidden="1" customWidth="1"/>
    <col min="8" max="12" width="15.6640625" style="2" customWidth="1"/>
    <col min="13" max="14" width="25.6640625" style="2" customWidth="1"/>
    <col min="15" max="16384" width="8.88671875" style="2"/>
  </cols>
  <sheetData>
    <row r="1" spans="1:15">
      <c r="A1" s="197" t="s">
        <v>1035</v>
      </c>
      <c r="D1" s="188" t="str">
        <f>IF('Compliance Issues'!L3="x","Errors exist, see the Compliance Issues tab.","")</f>
        <v>Errors exist, see the Compliance Issues tab.</v>
      </c>
      <c r="E1" s="188"/>
      <c r="G1" s="188"/>
      <c r="H1" s="188"/>
      <c r="I1" s="188"/>
      <c r="J1" s="188"/>
      <c r="K1" s="188"/>
      <c r="L1" s="188"/>
    </row>
    <row r="2" spans="1:15" ht="15.6">
      <c r="A2" s="10" t="str">
        <f>'180B IIIB'!A2</f>
        <v>Dane</v>
      </c>
      <c r="B2" s="8" t="s">
        <v>4</v>
      </c>
      <c r="D2" s="179" t="str">
        <f>LOOKUP(B2,Date,'Addl Info'!B9:B9)</f>
        <v>2021 BUDGET</v>
      </c>
      <c r="E2" s="189">
        <f ca="1">IF(D2="Non-Submission Period",0,LOOKUP(A2,CAUTAU,Allocations!N4:N6))</f>
        <v>17931</v>
      </c>
      <c r="G2" s="179"/>
      <c r="H2" s="188"/>
      <c r="I2" s="188"/>
      <c r="K2" s="190"/>
    </row>
    <row r="3" spans="1:15">
      <c r="A3" s="188"/>
      <c r="B3" s="192"/>
      <c r="C3" s="192"/>
      <c r="D3" s="242" t="s">
        <v>917</v>
      </c>
      <c r="E3" s="191">
        <f ca="1">E2-I62</f>
        <v>0</v>
      </c>
      <c r="G3" s="188"/>
      <c r="H3" s="192"/>
      <c r="I3" s="192"/>
      <c r="J3" s="192"/>
      <c r="K3" s="192"/>
      <c r="L3" s="188"/>
    </row>
    <row r="4" spans="1:15">
      <c r="A4" s="188"/>
      <c r="B4" s="192"/>
      <c r="C4" s="192"/>
      <c r="D4" s="188"/>
      <c r="E4" s="188"/>
      <c r="G4" s="188"/>
      <c r="H4" s="192"/>
      <c r="I4" s="192"/>
      <c r="J4" s="192"/>
      <c r="K4" s="192"/>
      <c r="L4" s="188"/>
    </row>
    <row r="5" spans="1:15">
      <c r="A5" s="193"/>
      <c r="B5" s="194"/>
      <c r="C5" s="194"/>
      <c r="D5" s="188"/>
      <c r="E5" s="188"/>
      <c r="G5" s="188"/>
      <c r="H5" s="194"/>
      <c r="I5" s="194"/>
      <c r="J5" s="194"/>
      <c r="K5" s="194"/>
      <c r="L5" s="188"/>
    </row>
    <row r="6" spans="1:15" ht="77.099999999999994" customHeight="1">
      <c r="A6" s="195" t="s">
        <v>918</v>
      </c>
      <c r="B6" s="195" t="s">
        <v>955</v>
      </c>
      <c r="C6" s="195" t="s">
        <v>987</v>
      </c>
      <c r="D6" s="195" t="s">
        <v>919</v>
      </c>
      <c r="E6" s="195" t="s">
        <v>920</v>
      </c>
      <c r="F6" s="195" t="s">
        <v>987</v>
      </c>
      <c r="G6" s="195" t="s">
        <v>987</v>
      </c>
      <c r="H6" s="195" t="s">
        <v>1041</v>
      </c>
      <c r="I6" s="195" t="s">
        <v>1034</v>
      </c>
      <c r="J6" s="195" t="s">
        <v>922</v>
      </c>
      <c r="K6" s="195" t="s">
        <v>923</v>
      </c>
      <c r="L6" s="195" t="s">
        <v>924</v>
      </c>
      <c r="M6" s="195" t="s">
        <v>966</v>
      </c>
      <c r="N6" s="195" t="s">
        <v>967</v>
      </c>
    </row>
    <row r="7" spans="1:15" ht="26.1" customHeight="1">
      <c r="A7" s="249" t="s">
        <v>168</v>
      </c>
      <c r="B7" s="222"/>
      <c r="C7" s="222"/>
      <c r="D7" s="222"/>
      <c r="E7" s="222"/>
      <c r="F7" s="222"/>
      <c r="G7" s="222"/>
      <c r="H7" s="222"/>
      <c r="I7" s="222"/>
      <c r="J7" s="222"/>
      <c r="K7" s="222"/>
      <c r="L7" s="222"/>
      <c r="M7" s="140">
        <f t="shared" ref="M7:M38" si="0">B7+C7+D7+F7+G7+H7+I7+J7+K7+L7</f>
        <v>0</v>
      </c>
      <c r="N7" s="140">
        <f t="shared" ref="N7:N38" si="1">B7+C7+D7+E7+F7+G7+H7+I7+J7+K7+L7</f>
        <v>0</v>
      </c>
      <c r="O7" s="301" t="str">
        <f>IF(AND(N7&gt;0,I7=0),"x","")</f>
        <v/>
      </c>
    </row>
    <row r="8" spans="1:15" ht="26.1" customHeight="1">
      <c r="A8" s="249" t="s">
        <v>171</v>
      </c>
      <c r="B8" s="222"/>
      <c r="C8" s="222"/>
      <c r="D8" s="222"/>
      <c r="E8" s="222"/>
      <c r="F8" s="222"/>
      <c r="G8" s="222"/>
      <c r="H8" s="222"/>
      <c r="I8" s="222"/>
      <c r="J8" s="222"/>
      <c r="K8" s="222"/>
      <c r="L8" s="222"/>
      <c r="M8" s="140">
        <f t="shared" si="0"/>
        <v>0</v>
      </c>
      <c r="N8" s="140">
        <f t="shared" si="1"/>
        <v>0</v>
      </c>
      <c r="O8" s="301" t="str">
        <f t="shared" ref="O8:O61" si="2">IF(AND(N8&gt;0,I8=0),"x","")</f>
        <v/>
      </c>
    </row>
    <row r="9" spans="1:15" ht="26.1" customHeight="1">
      <c r="A9" s="249" t="s">
        <v>179</v>
      </c>
      <c r="B9" s="222"/>
      <c r="C9" s="222"/>
      <c r="D9" s="222"/>
      <c r="E9" s="222"/>
      <c r="F9" s="222"/>
      <c r="G9" s="222"/>
      <c r="H9" s="222"/>
      <c r="I9" s="222"/>
      <c r="J9" s="222"/>
      <c r="K9" s="222"/>
      <c r="L9" s="222"/>
      <c r="M9" s="140">
        <f t="shared" si="0"/>
        <v>0</v>
      </c>
      <c r="N9" s="140">
        <f t="shared" si="1"/>
        <v>0</v>
      </c>
      <c r="O9" s="301" t="str">
        <f t="shared" si="2"/>
        <v/>
      </c>
    </row>
    <row r="10" spans="1:15" ht="26.1" customHeight="1">
      <c r="A10" s="249" t="s">
        <v>187</v>
      </c>
      <c r="B10" s="222"/>
      <c r="C10" s="222"/>
      <c r="D10" s="222"/>
      <c r="E10" s="222"/>
      <c r="F10" s="222"/>
      <c r="G10" s="222"/>
      <c r="H10" s="222"/>
      <c r="I10" s="222"/>
      <c r="J10" s="222"/>
      <c r="K10" s="222"/>
      <c r="L10" s="222"/>
      <c r="M10" s="140">
        <f t="shared" si="0"/>
        <v>0</v>
      </c>
      <c r="N10" s="140">
        <f t="shared" si="1"/>
        <v>0</v>
      </c>
      <c r="O10" s="301" t="str">
        <f t="shared" si="2"/>
        <v/>
      </c>
    </row>
    <row r="11" spans="1:15" ht="26.1" customHeight="1">
      <c r="A11" s="137" t="s">
        <v>925</v>
      </c>
      <c r="B11" s="222"/>
      <c r="C11" s="222"/>
      <c r="D11" s="222"/>
      <c r="E11" s="222"/>
      <c r="F11" s="222"/>
      <c r="G11" s="222"/>
      <c r="H11" s="222"/>
      <c r="I11" s="222"/>
      <c r="J11" s="222"/>
      <c r="K11" s="222"/>
      <c r="L11" s="222"/>
      <c r="M11" s="140">
        <f t="shared" si="0"/>
        <v>0</v>
      </c>
      <c r="N11" s="140">
        <f t="shared" si="1"/>
        <v>0</v>
      </c>
      <c r="O11" s="301" t="str">
        <f t="shared" si="2"/>
        <v/>
      </c>
    </row>
    <row r="12" spans="1:15" ht="26.1" customHeight="1">
      <c r="A12" s="249" t="s">
        <v>218</v>
      </c>
      <c r="B12" s="222"/>
      <c r="C12" s="222"/>
      <c r="D12" s="222"/>
      <c r="E12" s="222"/>
      <c r="F12" s="222"/>
      <c r="G12" s="222"/>
      <c r="H12" s="222"/>
      <c r="I12" s="222"/>
      <c r="J12" s="222"/>
      <c r="K12" s="222"/>
      <c r="L12" s="222"/>
      <c r="M12" s="140">
        <f t="shared" si="0"/>
        <v>0</v>
      </c>
      <c r="N12" s="140">
        <f t="shared" si="1"/>
        <v>0</v>
      </c>
      <c r="O12" s="301" t="str">
        <f t="shared" si="2"/>
        <v/>
      </c>
    </row>
    <row r="13" spans="1:15" ht="26.1" customHeight="1">
      <c r="A13" s="249" t="s">
        <v>222</v>
      </c>
      <c r="B13" s="222"/>
      <c r="C13" s="222"/>
      <c r="D13" s="222"/>
      <c r="E13" s="222"/>
      <c r="F13" s="222"/>
      <c r="G13" s="222"/>
      <c r="H13" s="222"/>
      <c r="I13" s="222"/>
      <c r="J13" s="222"/>
      <c r="K13" s="222"/>
      <c r="L13" s="222"/>
      <c r="M13" s="140">
        <f t="shared" si="0"/>
        <v>0</v>
      </c>
      <c r="N13" s="140">
        <f t="shared" si="1"/>
        <v>0</v>
      </c>
      <c r="O13" s="301" t="str">
        <f t="shared" si="2"/>
        <v/>
      </c>
    </row>
    <row r="14" spans="1:15" ht="26.1" customHeight="1">
      <c r="A14" s="137" t="s">
        <v>224</v>
      </c>
      <c r="B14" s="222"/>
      <c r="C14" s="222"/>
      <c r="D14" s="222"/>
      <c r="E14" s="222"/>
      <c r="F14" s="222"/>
      <c r="G14" s="222"/>
      <c r="H14" s="222"/>
      <c r="I14" s="222"/>
      <c r="J14" s="222"/>
      <c r="K14" s="222"/>
      <c r="L14" s="222"/>
      <c r="M14" s="140">
        <f t="shared" si="0"/>
        <v>0</v>
      </c>
      <c r="N14" s="140">
        <f t="shared" si="1"/>
        <v>0</v>
      </c>
      <c r="O14" s="301" t="str">
        <f t="shared" si="2"/>
        <v/>
      </c>
    </row>
    <row r="15" spans="1:15" ht="26.1" customHeight="1">
      <c r="A15" s="249" t="s">
        <v>926</v>
      </c>
      <c r="B15" s="222"/>
      <c r="C15" s="222"/>
      <c r="D15" s="222"/>
      <c r="E15" s="222"/>
      <c r="F15" s="222"/>
      <c r="G15" s="222"/>
      <c r="H15" s="222"/>
      <c r="I15" s="222"/>
      <c r="J15" s="222"/>
      <c r="K15" s="222"/>
      <c r="L15" s="222"/>
      <c r="M15" s="140">
        <f t="shared" si="0"/>
        <v>0</v>
      </c>
      <c r="N15" s="140">
        <f t="shared" si="1"/>
        <v>0</v>
      </c>
      <c r="O15" s="301" t="str">
        <f t="shared" si="2"/>
        <v/>
      </c>
    </row>
    <row r="16" spans="1:15" ht="26.1" customHeight="1">
      <c r="A16" s="249" t="s">
        <v>927</v>
      </c>
      <c r="B16" s="222"/>
      <c r="C16" s="222"/>
      <c r="D16" s="222"/>
      <c r="E16" s="222"/>
      <c r="F16" s="222"/>
      <c r="G16" s="222"/>
      <c r="H16" s="222"/>
      <c r="I16" s="222"/>
      <c r="J16" s="222"/>
      <c r="K16" s="222"/>
      <c r="L16" s="222"/>
      <c r="M16" s="140">
        <f t="shared" si="0"/>
        <v>0</v>
      </c>
      <c r="N16" s="140">
        <f t="shared" si="1"/>
        <v>0</v>
      </c>
      <c r="O16" s="301" t="str">
        <f t="shared" si="2"/>
        <v/>
      </c>
    </row>
    <row r="17" spans="1:15" ht="26.1" customHeight="1">
      <c r="A17" s="249" t="s">
        <v>292</v>
      </c>
      <c r="B17" s="222"/>
      <c r="C17" s="222"/>
      <c r="D17" s="222"/>
      <c r="E17" s="222"/>
      <c r="F17" s="222"/>
      <c r="G17" s="222"/>
      <c r="H17" s="222"/>
      <c r="I17" s="222"/>
      <c r="J17" s="222"/>
      <c r="K17" s="222"/>
      <c r="L17" s="222"/>
      <c r="M17" s="140">
        <f t="shared" si="0"/>
        <v>0</v>
      </c>
      <c r="N17" s="140">
        <f t="shared" si="1"/>
        <v>0</v>
      </c>
      <c r="O17" s="301" t="str">
        <f t="shared" si="2"/>
        <v/>
      </c>
    </row>
    <row r="18" spans="1:15" ht="26.1" customHeight="1">
      <c r="A18" s="90" t="s">
        <v>928</v>
      </c>
      <c r="B18" s="222"/>
      <c r="C18" s="222"/>
      <c r="D18" s="139"/>
      <c r="E18" s="222"/>
      <c r="F18" s="222"/>
      <c r="G18" s="222"/>
      <c r="H18" s="139"/>
      <c r="I18" s="139">
        <v>17931</v>
      </c>
      <c r="J18" s="222"/>
      <c r="K18" s="222"/>
      <c r="L18" s="222"/>
      <c r="M18" s="140">
        <f t="shared" si="0"/>
        <v>17931</v>
      </c>
      <c r="N18" s="140">
        <f t="shared" si="1"/>
        <v>17931</v>
      </c>
      <c r="O18" s="301" t="str">
        <f t="shared" si="2"/>
        <v/>
      </c>
    </row>
    <row r="19" spans="1:15" ht="26.1" customHeight="1">
      <c r="A19" s="249" t="s">
        <v>929</v>
      </c>
      <c r="B19" s="222"/>
      <c r="C19" s="222"/>
      <c r="D19" s="222"/>
      <c r="E19" s="222"/>
      <c r="F19" s="222"/>
      <c r="G19" s="222"/>
      <c r="H19" s="222"/>
      <c r="I19" s="222"/>
      <c r="J19" s="222"/>
      <c r="K19" s="222"/>
      <c r="L19" s="222"/>
      <c r="M19" s="140">
        <f t="shared" si="0"/>
        <v>0</v>
      </c>
      <c r="N19" s="140">
        <f t="shared" si="1"/>
        <v>0</v>
      </c>
      <c r="O19" s="301" t="str">
        <f t="shared" si="2"/>
        <v/>
      </c>
    </row>
    <row r="20" spans="1:15" ht="26.1" customHeight="1">
      <c r="A20" s="249" t="s">
        <v>320</v>
      </c>
      <c r="B20" s="222"/>
      <c r="C20" s="222"/>
      <c r="D20" s="222"/>
      <c r="E20" s="222"/>
      <c r="F20" s="222"/>
      <c r="G20" s="222"/>
      <c r="H20" s="222"/>
      <c r="I20" s="222"/>
      <c r="J20" s="222"/>
      <c r="K20" s="222"/>
      <c r="L20" s="222"/>
      <c r="M20" s="140">
        <f t="shared" si="0"/>
        <v>0</v>
      </c>
      <c r="N20" s="140">
        <f t="shared" si="1"/>
        <v>0</v>
      </c>
      <c r="O20" s="301" t="str">
        <f t="shared" si="2"/>
        <v/>
      </c>
    </row>
    <row r="21" spans="1:15" ht="26.1" customHeight="1">
      <c r="A21" s="249" t="s">
        <v>930</v>
      </c>
      <c r="B21" s="222"/>
      <c r="C21" s="222"/>
      <c r="D21" s="222"/>
      <c r="E21" s="222"/>
      <c r="F21" s="222"/>
      <c r="G21" s="222"/>
      <c r="H21" s="222"/>
      <c r="I21" s="222"/>
      <c r="J21" s="222"/>
      <c r="K21" s="222"/>
      <c r="L21" s="222"/>
      <c r="M21" s="140">
        <f t="shared" si="0"/>
        <v>0</v>
      </c>
      <c r="N21" s="140">
        <f t="shared" si="1"/>
        <v>0</v>
      </c>
      <c r="O21" s="301" t="str">
        <f t="shared" si="2"/>
        <v/>
      </c>
    </row>
    <row r="22" spans="1:15" ht="26.1" customHeight="1">
      <c r="A22" s="249" t="s">
        <v>931</v>
      </c>
      <c r="B22" s="222"/>
      <c r="C22" s="222"/>
      <c r="D22" s="222"/>
      <c r="E22" s="222"/>
      <c r="F22" s="222"/>
      <c r="G22" s="222"/>
      <c r="H22" s="222"/>
      <c r="I22" s="222"/>
      <c r="J22" s="222"/>
      <c r="K22" s="222"/>
      <c r="L22" s="222"/>
      <c r="M22" s="140">
        <f t="shared" si="0"/>
        <v>0</v>
      </c>
      <c r="N22" s="140">
        <f t="shared" si="1"/>
        <v>0</v>
      </c>
      <c r="O22" s="301" t="str">
        <f t="shared" si="2"/>
        <v/>
      </c>
    </row>
    <row r="23" spans="1:15" ht="26.1" customHeight="1">
      <c r="A23" s="249" t="s">
        <v>932</v>
      </c>
      <c r="B23" s="222"/>
      <c r="C23" s="222"/>
      <c r="D23" s="222"/>
      <c r="E23" s="222"/>
      <c r="F23" s="222"/>
      <c r="G23" s="222"/>
      <c r="H23" s="222"/>
      <c r="I23" s="222"/>
      <c r="J23" s="222"/>
      <c r="K23" s="222"/>
      <c r="L23" s="222"/>
      <c r="M23" s="140">
        <f t="shared" si="0"/>
        <v>0</v>
      </c>
      <c r="N23" s="140">
        <f t="shared" si="1"/>
        <v>0</v>
      </c>
      <c r="O23" s="301" t="str">
        <f t="shared" si="2"/>
        <v/>
      </c>
    </row>
    <row r="24" spans="1:15" ht="26.1" customHeight="1">
      <c r="A24" s="249" t="s">
        <v>933</v>
      </c>
      <c r="B24" s="222"/>
      <c r="C24" s="222"/>
      <c r="D24" s="222"/>
      <c r="E24" s="222"/>
      <c r="F24" s="222"/>
      <c r="G24" s="222"/>
      <c r="H24" s="222"/>
      <c r="I24" s="222"/>
      <c r="J24" s="222"/>
      <c r="K24" s="222"/>
      <c r="L24" s="222"/>
      <c r="M24" s="140">
        <f t="shared" si="0"/>
        <v>0</v>
      </c>
      <c r="N24" s="140">
        <f t="shared" si="1"/>
        <v>0</v>
      </c>
      <c r="O24" s="301" t="str">
        <f t="shared" si="2"/>
        <v/>
      </c>
    </row>
    <row r="25" spans="1:15" ht="26.1" customHeight="1">
      <c r="A25" s="249" t="s">
        <v>385</v>
      </c>
      <c r="B25" s="222"/>
      <c r="C25" s="222"/>
      <c r="D25" s="222"/>
      <c r="E25" s="222"/>
      <c r="F25" s="222"/>
      <c r="G25" s="222"/>
      <c r="H25" s="222"/>
      <c r="I25" s="222"/>
      <c r="J25" s="222"/>
      <c r="K25" s="222"/>
      <c r="L25" s="222"/>
      <c r="M25" s="140">
        <f t="shared" si="0"/>
        <v>0</v>
      </c>
      <c r="N25" s="140">
        <f t="shared" si="1"/>
        <v>0</v>
      </c>
      <c r="O25" s="301" t="str">
        <f t="shared" si="2"/>
        <v/>
      </c>
    </row>
    <row r="26" spans="1:15" ht="26.1" customHeight="1">
      <c r="A26" s="249" t="s">
        <v>389</v>
      </c>
      <c r="B26" s="222"/>
      <c r="C26" s="222"/>
      <c r="D26" s="222"/>
      <c r="E26" s="222"/>
      <c r="F26" s="222"/>
      <c r="G26" s="222"/>
      <c r="H26" s="222"/>
      <c r="I26" s="222"/>
      <c r="J26" s="222"/>
      <c r="K26" s="222"/>
      <c r="L26" s="222"/>
      <c r="M26" s="140">
        <f t="shared" si="0"/>
        <v>0</v>
      </c>
      <c r="N26" s="140">
        <f t="shared" si="1"/>
        <v>0</v>
      </c>
      <c r="O26" s="301" t="str">
        <f t="shared" si="2"/>
        <v/>
      </c>
    </row>
    <row r="27" spans="1:15" ht="26.1" customHeight="1">
      <c r="A27" s="249" t="s">
        <v>610</v>
      </c>
      <c r="B27" s="222"/>
      <c r="C27" s="222"/>
      <c r="D27" s="222"/>
      <c r="E27" s="222"/>
      <c r="F27" s="222"/>
      <c r="G27" s="222"/>
      <c r="H27" s="222"/>
      <c r="I27" s="222"/>
      <c r="J27" s="222"/>
      <c r="K27" s="222"/>
      <c r="L27" s="222"/>
      <c r="M27" s="140">
        <f t="shared" si="0"/>
        <v>0</v>
      </c>
      <c r="N27" s="140">
        <f t="shared" si="1"/>
        <v>0</v>
      </c>
      <c r="O27" s="301" t="str">
        <f t="shared" si="2"/>
        <v/>
      </c>
    </row>
    <row r="28" spans="1:15" ht="26.1" customHeight="1">
      <c r="A28" s="249" t="s">
        <v>395</v>
      </c>
      <c r="B28" s="222"/>
      <c r="C28" s="222"/>
      <c r="D28" s="222"/>
      <c r="E28" s="222"/>
      <c r="F28" s="222"/>
      <c r="G28" s="222"/>
      <c r="H28" s="222"/>
      <c r="I28" s="222"/>
      <c r="J28" s="222"/>
      <c r="K28" s="222"/>
      <c r="L28" s="222"/>
      <c r="M28" s="140">
        <f t="shared" si="0"/>
        <v>0</v>
      </c>
      <c r="N28" s="140">
        <f t="shared" si="1"/>
        <v>0</v>
      </c>
      <c r="O28" s="301" t="str">
        <f t="shared" si="2"/>
        <v/>
      </c>
    </row>
    <row r="29" spans="1:15" ht="26.1" customHeight="1">
      <c r="A29" s="249" t="s">
        <v>934</v>
      </c>
      <c r="B29" s="222"/>
      <c r="C29" s="222"/>
      <c r="D29" s="222"/>
      <c r="E29" s="222"/>
      <c r="F29" s="222"/>
      <c r="G29" s="222"/>
      <c r="H29" s="222"/>
      <c r="I29" s="222"/>
      <c r="J29" s="222"/>
      <c r="K29" s="222"/>
      <c r="L29" s="222"/>
      <c r="M29" s="140">
        <f t="shared" si="0"/>
        <v>0</v>
      </c>
      <c r="N29" s="140">
        <f t="shared" si="1"/>
        <v>0</v>
      </c>
      <c r="O29" s="301" t="str">
        <f t="shared" si="2"/>
        <v/>
      </c>
    </row>
    <row r="30" spans="1:15" ht="26.1" customHeight="1">
      <c r="A30" s="249" t="s">
        <v>403</v>
      </c>
      <c r="B30" s="222"/>
      <c r="C30" s="222"/>
      <c r="D30" s="222"/>
      <c r="E30" s="222"/>
      <c r="F30" s="222"/>
      <c r="G30" s="222"/>
      <c r="H30" s="222"/>
      <c r="I30" s="222"/>
      <c r="J30" s="222"/>
      <c r="K30" s="222"/>
      <c r="L30" s="222"/>
      <c r="M30" s="140">
        <f t="shared" si="0"/>
        <v>0</v>
      </c>
      <c r="N30" s="140">
        <f t="shared" si="1"/>
        <v>0</v>
      </c>
      <c r="O30" s="301" t="str">
        <f t="shared" si="2"/>
        <v/>
      </c>
    </row>
    <row r="31" spans="1:15" ht="26.1" customHeight="1">
      <c r="A31" s="90" t="s">
        <v>935</v>
      </c>
      <c r="B31" s="222"/>
      <c r="C31" s="222"/>
      <c r="D31" s="139"/>
      <c r="E31" s="222"/>
      <c r="F31" s="222"/>
      <c r="G31" s="222"/>
      <c r="H31" s="139"/>
      <c r="I31" s="139"/>
      <c r="J31" s="222"/>
      <c r="K31" s="222"/>
      <c r="L31" s="222"/>
      <c r="M31" s="140">
        <f t="shared" si="0"/>
        <v>0</v>
      </c>
      <c r="N31" s="140">
        <f t="shared" si="1"/>
        <v>0</v>
      </c>
      <c r="O31" s="301" t="str">
        <f t="shared" si="2"/>
        <v/>
      </c>
    </row>
    <row r="32" spans="1:15" ht="26.1" customHeight="1">
      <c r="A32" s="249" t="s">
        <v>561</v>
      </c>
      <c r="B32" s="222"/>
      <c r="C32" s="222"/>
      <c r="D32" s="222"/>
      <c r="E32" s="222"/>
      <c r="F32" s="222"/>
      <c r="G32" s="222"/>
      <c r="H32" s="222"/>
      <c r="I32" s="222"/>
      <c r="J32" s="222"/>
      <c r="K32" s="222"/>
      <c r="L32" s="222"/>
      <c r="M32" s="140">
        <f t="shared" si="0"/>
        <v>0</v>
      </c>
      <c r="N32" s="140">
        <f t="shared" si="1"/>
        <v>0</v>
      </c>
      <c r="O32" s="301" t="str">
        <f t="shared" si="2"/>
        <v/>
      </c>
    </row>
    <row r="33" spans="1:15" ht="26.1" customHeight="1">
      <c r="A33" s="249" t="s">
        <v>936</v>
      </c>
      <c r="B33" s="222"/>
      <c r="C33" s="222"/>
      <c r="D33" s="222"/>
      <c r="E33" s="222"/>
      <c r="F33" s="222"/>
      <c r="G33" s="222"/>
      <c r="H33" s="222"/>
      <c r="I33" s="222"/>
      <c r="J33" s="222"/>
      <c r="K33" s="222"/>
      <c r="L33" s="222"/>
      <c r="M33" s="140">
        <f t="shared" si="0"/>
        <v>0</v>
      </c>
      <c r="N33" s="140">
        <f t="shared" si="1"/>
        <v>0</v>
      </c>
      <c r="O33" s="301" t="str">
        <f t="shared" si="2"/>
        <v/>
      </c>
    </row>
    <row r="34" spans="1:15" ht="26.1" customHeight="1">
      <c r="A34" s="249" t="s">
        <v>578</v>
      </c>
      <c r="B34" s="222"/>
      <c r="C34" s="222"/>
      <c r="D34" s="222"/>
      <c r="E34" s="222"/>
      <c r="F34" s="222"/>
      <c r="G34" s="222"/>
      <c r="H34" s="222"/>
      <c r="I34" s="222"/>
      <c r="J34" s="222"/>
      <c r="K34" s="222"/>
      <c r="L34" s="222"/>
      <c r="M34" s="140">
        <f t="shared" si="0"/>
        <v>0</v>
      </c>
      <c r="N34" s="140">
        <f t="shared" si="1"/>
        <v>0</v>
      </c>
      <c r="O34" s="301" t="str">
        <f t="shared" si="2"/>
        <v/>
      </c>
    </row>
    <row r="35" spans="1:15" ht="26.1" customHeight="1">
      <c r="A35" s="249" t="s">
        <v>582</v>
      </c>
      <c r="B35" s="222"/>
      <c r="C35" s="222"/>
      <c r="D35" s="222"/>
      <c r="E35" s="222"/>
      <c r="F35" s="222"/>
      <c r="G35" s="222"/>
      <c r="H35" s="222"/>
      <c r="I35" s="222"/>
      <c r="J35" s="222"/>
      <c r="K35" s="222"/>
      <c r="L35" s="222"/>
      <c r="M35" s="140">
        <f t="shared" si="0"/>
        <v>0</v>
      </c>
      <c r="N35" s="140">
        <f t="shared" si="1"/>
        <v>0</v>
      </c>
      <c r="O35" s="301" t="str">
        <f t="shared" si="2"/>
        <v/>
      </c>
    </row>
    <row r="36" spans="1:15" ht="26.1" customHeight="1">
      <c r="A36" s="249" t="s">
        <v>584</v>
      </c>
      <c r="B36" s="222"/>
      <c r="C36" s="222"/>
      <c r="D36" s="222"/>
      <c r="E36" s="222"/>
      <c r="F36" s="222"/>
      <c r="G36" s="222"/>
      <c r="H36" s="222"/>
      <c r="I36" s="222"/>
      <c r="J36" s="222"/>
      <c r="K36" s="222"/>
      <c r="L36" s="222"/>
      <c r="M36" s="140">
        <f t="shared" si="0"/>
        <v>0</v>
      </c>
      <c r="N36" s="140">
        <f t="shared" si="1"/>
        <v>0</v>
      </c>
      <c r="O36" s="301" t="str">
        <f t="shared" si="2"/>
        <v/>
      </c>
    </row>
    <row r="37" spans="1:15" ht="26.1" customHeight="1">
      <c r="A37" s="249" t="s">
        <v>937</v>
      </c>
      <c r="B37" s="222"/>
      <c r="C37" s="222"/>
      <c r="D37" s="222"/>
      <c r="E37" s="222"/>
      <c r="F37" s="222"/>
      <c r="G37" s="222"/>
      <c r="H37" s="222"/>
      <c r="I37" s="222"/>
      <c r="J37" s="222"/>
      <c r="K37" s="222"/>
      <c r="L37" s="222"/>
      <c r="M37" s="140">
        <f t="shared" si="0"/>
        <v>0</v>
      </c>
      <c r="N37" s="140">
        <f t="shared" si="1"/>
        <v>0</v>
      </c>
      <c r="O37" s="301" t="str">
        <f t="shared" si="2"/>
        <v/>
      </c>
    </row>
    <row r="38" spans="1:15" ht="26.1" customHeight="1">
      <c r="A38" s="249" t="s">
        <v>938</v>
      </c>
      <c r="B38" s="222"/>
      <c r="C38" s="222"/>
      <c r="D38" s="222"/>
      <c r="E38" s="222"/>
      <c r="F38" s="222"/>
      <c r="G38" s="222"/>
      <c r="H38" s="222"/>
      <c r="I38" s="222"/>
      <c r="J38" s="222"/>
      <c r="K38" s="222"/>
      <c r="L38" s="222"/>
      <c r="M38" s="140">
        <f t="shared" si="0"/>
        <v>0</v>
      </c>
      <c r="N38" s="140">
        <f t="shared" si="1"/>
        <v>0</v>
      </c>
      <c r="O38" s="301" t="str">
        <f t="shared" si="2"/>
        <v/>
      </c>
    </row>
    <row r="39" spans="1:15" ht="26.1" customHeight="1">
      <c r="A39" s="137" t="s">
        <v>655</v>
      </c>
      <c r="B39" s="222"/>
      <c r="C39" s="222"/>
      <c r="D39" s="222"/>
      <c r="E39" s="222"/>
      <c r="F39" s="222"/>
      <c r="G39" s="222"/>
      <c r="H39" s="222"/>
      <c r="I39" s="222"/>
      <c r="J39" s="222"/>
      <c r="K39" s="222"/>
      <c r="L39" s="222"/>
      <c r="M39" s="140">
        <f>B39+C39+D39+F39+G39+H39+I39+J39+K39+L39</f>
        <v>0</v>
      </c>
      <c r="N39" s="140">
        <f>B39+C39+D39+E39+F39+G39+H39+I39+J39+K39+L39</f>
        <v>0</v>
      </c>
      <c r="O39" s="301" t="str">
        <f t="shared" si="2"/>
        <v/>
      </c>
    </row>
    <row r="40" spans="1:15" ht="26.1" customHeight="1">
      <c r="A40" s="137" t="s">
        <v>660</v>
      </c>
      <c r="B40" s="222"/>
      <c r="C40" s="222"/>
      <c r="D40" s="222"/>
      <c r="E40" s="222"/>
      <c r="F40" s="222"/>
      <c r="G40" s="222"/>
      <c r="H40" s="222"/>
      <c r="I40" s="222"/>
      <c r="J40" s="222"/>
      <c r="K40" s="222"/>
      <c r="L40" s="222"/>
      <c r="M40" s="140">
        <f t="shared" ref="M40:M62" si="3">B40+C40+D40+F40+G40+H40+I40+J40+K40+L40</f>
        <v>0</v>
      </c>
      <c r="N40" s="140">
        <f t="shared" ref="N40:N62" si="4">B40+C40+D40+E40+F40+G40+H40+I40+J40+K40+L40</f>
        <v>0</v>
      </c>
      <c r="O40" s="301" t="str">
        <f t="shared" si="2"/>
        <v/>
      </c>
    </row>
    <row r="41" spans="1:15" ht="26.1" customHeight="1">
      <c r="A41" s="137" t="s">
        <v>670</v>
      </c>
      <c r="B41" s="222"/>
      <c r="C41" s="222"/>
      <c r="D41" s="222"/>
      <c r="E41" s="222"/>
      <c r="F41" s="222"/>
      <c r="G41" s="222"/>
      <c r="H41" s="222"/>
      <c r="I41" s="222"/>
      <c r="J41" s="222"/>
      <c r="K41" s="222"/>
      <c r="L41" s="222"/>
      <c r="M41" s="140">
        <f t="shared" si="3"/>
        <v>0</v>
      </c>
      <c r="N41" s="140">
        <f t="shared" si="4"/>
        <v>0</v>
      </c>
      <c r="O41" s="301" t="str">
        <f t="shared" si="2"/>
        <v/>
      </c>
    </row>
    <row r="42" spans="1:15" ht="26.1" customHeight="1">
      <c r="A42" s="137" t="s">
        <v>682</v>
      </c>
      <c r="B42" s="222"/>
      <c r="C42" s="222"/>
      <c r="D42" s="222"/>
      <c r="E42" s="222"/>
      <c r="F42" s="222"/>
      <c r="G42" s="222"/>
      <c r="H42" s="222"/>
      <c r="I42" s="222"/>
      <c r="J42" s="222"/>
      <c r="K42" s="222"/>
      <c r="L42" s="222"/>
      <c r="M42" s="140">
        <f t="shared" si="3"/>
        <v>0</v>
      </c>
      <c r="N42" s="140">
        <f t="shared" si="4"/>
        <v>0</v>
      </c>
      <c r="O42" s="301" t="str">
        <f t="shared" si="2"/>
        <v/>
      </c>
    </row>
    <row r="43" spans="1:15" ht="26.1" customHeight="1">
      <c r="A43" s="137" t="s">
        <v>939</v>
      </c>
      <c r="B43" s="222"/>
      <c r="C43" s="222"/>
      <c r="D43" s="222"/>
      <c r="E43" s="222"/>
      <c r="F43" s="222"/>
      <c r="G43" s="222"/>
      <c r="H43" s="222"/>
      <c r="I43" s="222"/>
      <c r="J43" s="222"/>
      <c r="K43" s="222"/>
      <c r="L43" s="222"/>
      <c r="M43" s="140">
        <f t="shared" si="3"/>
        <v>0</v>
      </c>
      <c r="N43" s="140">
        <f t="shared" si="4"/>
        <v>0</v>
      </c>
      <c r="O43" s="301" t="str">
        <f t="shared" si="2"/>
        <v/>
      </c>
    </row>
    <row r="44" spans="1:15" ht="26.1" customHeight="1">
      <c r="A44" s="137" t="s">
        <v>940</v>
      </c>
      <c r="B44" s="222"/>
      <c r="C44" s="222"/>
      <c r="D44" s="222"/>
      <c r="E44" s="222"/>
      <c r="F44" s="222"/>
      <c r="G44" s="222"/>
      <c r="H44" s="222"/>
      <c r="I44" s="222"/>
      <c r="J44" s="222"/>
      <c r="K44" s="222"/>
      <c r="L44" s="222"/>
      <c r="M44" s="140">
        <f t="shared" si="3"/>
        <v>0</v>
      </c>
      <c r="N44" s="140">
        <f t="shared" si="4"/>
        <v>0</v>
      </c>
      <c r="O44" s="301" t="str">
        <f t="shared" si="2"/>
        <v/>
      </c>
    </row>
    <row r="45" spans="1:15" ht="26.1" customHeight="1">
      <c r="A45" s="137" t="s">
        <v>941</v>
      </c>
      <c r="B45" s="222"/>
      <c r="C45" s="222"/>
      <c r="D45" s="222"/>
      <c r="E45" s="222"/>
      <c r="F45" s="222"/>
      <c r="G45" s="222"/>
      <c r="H45" s="222"/>
      <c r="I45" s="222"/>
      <c r="J45" s="222"/>
      <c r="K45" s="222"/>
      <c r="L45" s="222"/>
      <c r="M45" s="140">
        <f t="shared" si="3"/>
        <v>0</v>
      </c>
      <c r="N45" s="140">
        <f t="shared" si="4"/>
        <v>0</v>
      </c>
      <c r="O45" s="301" t="str">
        <f t="shared" si="2"/>
        <v/>
      </c>
    </row>
    <row r="46" spans="1:15" ht="26.1" customHeight="1">
      <c r="A46" s="137" t="s">
        <v>713</v>
      </c>
      <c r="B46" s="222"/>
      <c r="C46" s="222"/>
      <c r="D46" s="222"/>
      <c r="E46" s="222"/>
      <c r="F46" s="222"/>
      <c r="G46" s="222"/>
      <c r="H46" s="222"/>
      <c r="I46" s="222"/>
      <c r="J46" s="222"/>
      <c r="K46" s="222"/>
      <c r="L46" s="222"/>
      <c r="M46" s="140">
        <f t="shared" si="3"/>
        <v>0</v>
      </c>
      <c r="N46" s="140">
        <f t="shared" si="4"/>
        <v>0</v>
      </c>
      <c r="O46" s="301" t="str">
        <f t="shared" si="2"/>
        <v/>
      </c>
    </row>
    <row r="47" spans="1:15" ht="26.1" customHeight="1">
      <c r="A47" s="137" t="s">
        <v>942</v>
      </c>
      <c r="B47" s="222"/>
      <c r="C47" s="222"/>
      <c r="D47" s="222"/>
      <c r="E47" s="222"/>
      <c r="F47" s="222"/>
      <c r="G47" s="222"/>
      <c r="H47" s="222"/>
      <c r="I47" s="222"/>
      <c r="J47" s="222"/>
      <c r="K47" s="222"/>
      <c r="L47" s="222"/>
      <c r="M47" s="140">
        <f t="shared" si="3"/>
        <v>0</v>
      </c>
      <c r="N47" s="140">
        <f t="shared" si="4"/>
        <v>0</v>
      </c>
      <c r="O47" s="301" t="str">
        <f t="shared" si="2"/>
        <v/>
      </c>
    </row>
    <row r="48" spans="1:15" ht="26.1" customHeight="1">
      <c r="A48" s="137" t="s">
        <v>728</v>
      </c>
      <c r="B48" s="222"/>
      <c r="C48" s="222"/>
      <c r="D48" s="222"/>
      <c r="E48" s="222"/>
      <c r="F48" s="222"/>
      <c r="G48" s="222"/>
      <c r="H48" s="222"/>
      <c r="I48" s="222"/>
      <c r="J48" s="222"/>
      <c r="K48" s="222"/>
      <c r="L48" s="222"/>
      <c r="M48" s="140">
        <f t="shared" si="3"/>
        <v>0</v>
      </c>
      <c r="N48" s="140">
        <f t="shared" si="4"/>
        <v>0</v>
      </c>
      <c r="O48" s="301" t="str">
        <f t="shared" si="2"/>
        <v/>
      </c>
    </row>
    <row r="49" spans="1:15" ht="26.1" customHeight="1">
      <c r="A49" s="246" t="s">
        <v>985</v>
      </c>
      <c r="B49" s="222"/>
      <c r="C49" s="222"/>
      <c r="D49" s="222"/>
      <c r="E49" s="222"/>
      <c r="F49" s="222"/>
      <c r="G49" s="222"/>
      <c r="H49" s="222"/>
      <c r="I49" s="222"/>
      <c r="J49" s="222"/>
      <c r="K49" s="222"/>
      <c r="L49" s="222"/>
      <c r="M49" s="140">
        <f t="shared" si="3"/>
        <v>0</v>
      </c>
      <c r="N49" s="140">
        <f t="shared" si="4"/>
        <v>0</v>
      </c>
      <c r="O49" s="301" t="str">
        <f t="shared" si="2"/>
        <v/>
      </c>
    </row>
    <row r="50" spans="1:15" ht="26.1" customHeight="1">
      <c r="A50" s="246" t="s">
        <v>984</v>
      </c>
      <c r="B50" s="222"/>
      <c r="C50" s="222"/>
      <c r="D50" s="222"/>
      <c r="E50" s="222"/>
      <c r="F50" s="222"/>
      <c r="G50" s="222"/>
      <c r="H50" s="222"/>
      <c r="I50" s="222"/>
      <c r="J50" s="222"/>
      <c r="K50" s="222"/>
      <c r="L50" s="222"/>
      <c r="M50" s="140">
        <f t="shared" si="3"/>
        <v>0</v>
      </c>
      <c r="N50" s="140">
        <f t="shared" si="4"/>
        <v>0</v>
      </c>
      <c r="O50" s="301" t="str">
        <f t="shared" si="2"/>
        <v/>
      </c>
    </row>
    <row r="51" spans="1:15" ht="26.1" customHeight="1">
      <c r="A51" s="246" t="s">
        <v>983</v>
      </c>
      <c r="B51" s="222"/>
      <c r="C51" s="222"/>
      <c r="D51" s="222"/>
      <c r="E51" s="222"/>
      <c r="F51" s="222"/>
      <c r="G51" s="222"/>
      <c r="H51" s="222"/>
      <c r="I51" s="222"/>
      <c r="J51" s="222"/>
      <c r="K51" s="222"/>
      <c r="L51" s="222"/>
      <c r="M51" s="140">
        <f t="shared" si="3"/>
        <v>0</v>
      </c>
      <c r="N51" s="140">
        <f t="shared" si="4"/>
        <v>0</v>
      </c>
      <c r="O51" s="301" t="str">
        <f t="shared" si="2"/>
        <v/>
      </c>
    </row>
    <row r="52" spans="1:15" ht="26.1" customHeight="1">
      <c r="A52" s="246" t="s">
        <v>982</v>
      </c>
      <c r="B52" s="222"/>
      <c r="C52" s="222"/>
      <c r="D52" s="222"/>
      <c r="E52" s="222"/>
      <c r="F52" s="222"/>
      <c r="G52" s="222"/>
      <c r="H52" s="222"/>
      <c r="I52" s="222"/>
      <c r="J52" s="222"/>
      <c r="K52" s="222"/>
      <c r="L52" s="222"/>
      <c r="M52" s="140">
        <f t="shared" si="3"/>
        <v>0</v>
      </c>
      <c r="N52" s="140">
        <f t="shared" si="4"/>
        <v>0</v>
      </c>
      <c r="O52" s="301" t="str">
        <f t="shared" si="2"/>
        <v/>
      </c>
    </row>
    <row r="53" spans="1:15" ht="26.1" customHeight="1">
      <c r="A53" s="246" t="s">
        <v>981</v>
      </c>
      <c r="B53" s="222"/>
      <c r="C53" s="222"/>
      <c r="D53" s="222"/>
      <c r="E53" s="222"/>
      <c r="F53" s="222"/>
      <c r="G53" s="222"/>
      <c r="H53" s="222"/>
      <c r="I53" s="222"/>
      <c r="J53" s="222"/>
      <c r="K53" s="222"/>
      <c r="L53" s="222"/>
      <c r="M53" s="140">
        <f t="shared" si="3"/>
        <v>0</v>
      </c>
      <c r="N53" s="140">
        <f t="shared" si="4"/>
        <v>0</v>
      </c>
      <c r="O53" s="301" t="str">
        <f t="shared" si="2"/>
        <v/>
      </c>
    </row>
    <row r="54" spans="1:15" ht="26.1" customHeight="1">
      <c r="A54" s="246" t="s">
        <v>980</v>
      </c>
      <c r="B54" s="222"/>
      <c r="C54" s="222"/>
      <c r="D54" s="222"/>
      <c r="E54" s="222"/>
      <c r="F54" s="222"/>
      <c r="G54" s="222"/>
      <c r="H54" s="222"/>
      <c r="I54" s="222"/>
      <c r="J54" s="222"/>
      <c r="K54" s="222"/>
      <c r="L54" s="222"/>
      <c r="M54" s="140">
        <f t="shared" si="3"/>
        <v>0</v>
      </c>
      <c r="N54" s="140">
        <f t="shared" si="4"/>
        <v>0</v>
      </c>
      <c r="O54" s="301" t="str">
        <f t="shared" si="2"/>
        <v/>
      </c>
    </row>
    <row r="55" spans="1:15" ht="26.1" customHeight="1">
      <c r="A55" s="246" t="s">
        <v>979</v>
      </c>
      <c r="B55" s="222"/>
      <c r="C55" s="222"/>
      <c r="D55" s="222"/>
      <c r="E55" s="222"/>
      <c r="F55" s="222"/>
      <c r="G55" s="222"/>
      <c r="H55" s="222"/>
      <c r="I55" s="222"/>
      <c r="J55" s="222"/>
      <c r="K55" s="222"/>
      <c r="L55" s="222"/>
      <c r="M55" s="140">
        <f t="shared" si="3"/>
        <v>0</v>
      </c>
      <c r="N55" s="140">
        <f t="shared" si="4"/>
        <v>0</v>
      </c>
      <c r="O55" s="301" t="str">
        <f t="shared" si="2"/>
        <v/>
      </c>
    </row>
    <row r="56" spans="1:15" ht="26.1" customHeight="1">
      <c r="A56" s="246" t="s">
        <v>978</v>
      </c>
      <c r="B56" s="222"/>
      <c r="C56" s="222"/>
      <c r="D56" s="222"/>
      <c r="E56" s="222"/>
      <c r="F56" s="222"/>
      <c r="G56" s="222"/>
      <c r="H56" s="222"/>
      <c r="I56" s="222"/>
      <c r="J56" s="222"/>
      <c r="K56" s="222"/>
      <c r="L56" s="222"/>
      <c r="M56" s="140">
        <f t="shared" si="3"/>
        <v>0</v>
      </c>
      <c r="N56" s="140">
        <f t="shared" si="4"/>
        <v>0</v>
      </c>
      <c r="O56" s="301" t="str">
        <f t="shared" si="2"/>
        <v/>
      </c>
    </row>
    <row r="57" spans="1:15" ht="26.1" customHeight="1">
      <c r="A57" s="246" t="s">
        <v>977</v>
      </c>
      <c r="B57" s="222"/>
      <c r="C57" s="222"/>
      <c r="D57" s="222"/>
      <c r="E57" s="222"/>
      <c r="F57" s="222"/>
      <c r="G57" s="222"/>
      <c r="H57" s="222"/>
      <c r="I57" s="222"/>
      <c r="J57" s="222"/>
      <c r="K57" s="222"/>
      <c r="L57" s="222"/>
      <c r="M57" s="140">
        <f t="shared" si="3"/>
        <v>0</v>
      </c>
      <c r="N57" s="140">
        <f t="shared" si="4"/>
        <v>0</v>
      </c>
      <c r="O57" s="301" t="str">
        <f t="shared" si="2"/>
        <v/>
      </c>
    </row>
    <row r="58" spans="1:15" ht="26.1" customHeight="1">
      <c r="A58" s="246" t="s">
        <v>976</v>
      </c>
      <c r="B58" s="222"/>
      <c r="C58" s="222"/>
      <c r="D58" s="222"/>
      <c r="E58" s="222"/>
      <c r="F58" s="222"/>
      <c r="G58" s="222"/>
      <c r="H58" s="222"/>
      <c r="I58" s="222"/>
      <c r="J58" s="222"/>
      <c r="K58" s="222"/>
      <c r="L58" s="222"/>
      <c r="M58" s="140">
        <f t="shared" si="3"/>
        <v>0</v>
      </c>
      <c r="N58" s="140">
        <f t="shared" si="4"/>
        <v>0</v>
      </c>
      <c r="O58" s="301" t="str">
        <f t="shared" si="2"/>
        <v/>
      </c>
    </row>
    <row r="59" spans="1:15" ht="26.1" customHeight="1">
      <c r="A59" s="246" t="s">
        <v>975</v>
      </c>
      <c r="B59" s="222"/>
      <c r="C59" s="222"/>
      <c r="D59" s="222"/>
      <c r="E59" s="222"/>
      <c r="F59" s="222"/>
      <c r="G59" s="222"/>
      <c r="H59" s="222"/>
      <c r="I59" s="222"/>
      <c r="J59" s="222"/>
      <c r="K59" s="222"/>
      <c r="L59" s="222"/>
      <c r="M59" s="140">
        <f t="shared" si="3"/>
        <v>0</v>
      </c>
      <c r="N59" s="140">
        <f t="shared" si="4"/>
        <v>0</v>
      </c>
      <c r="O59" s="301" t="str">
        <f t="shared" si="2"/>
        <v/>
      </c>
    </row>
    <row r="60" spans="1:15" ht="26.1" customHeight="1">
      <c r="A60" s="247" t="s">
        <v>973</v>
      </c>
      <c r="B60" s="222"/>
      <c r="C60" s="222"/>
      <c r="D60" s="222"/>
      <c r="E60" s="222"/>
      <c r="F60" s="222"/>
      <c r="G60" s="222"/>
      <c r="H60" s="222"/>
      <c r="I60" s="222"/>
      <c r="J60" s="222"/>
      <c r="K60" s="222"/>
      <c r="L60" s="222"/>
      <c r="M60" s="140">
        <f t="shared" si="3"/>
        <v>0</v>
      </c>
      <c r="N60" s="140">
        <f t="shared" si="4"/>
        <v>0</v>
      </c>
      <c r="O60" s="301" t="str">
        <f t="shared" si="2"/>
        <v/>
      </c>
    </row>
    <row r="61" spans="1:15" ht="26.1" customHeight="1">
      <c r="A61" s="247" t="s">
        <v>878</v>
      </c>
      <c r="B61" s="222"/>
      <c r="C61" s="222"/>
      <c r="D61" s="222"/>
      <c r="E61" s="222"/>
      <c r="F61" s="222"/>
      <c r="G61" s="222"/>
      <c r="H61" s="222"/>
      <c r="I61" s="222"/>
      <c r="J61" s="222"/>
      <c r="K61" s="222"/>
      <c r="L61" s="222"/>
      <c r="M61" s="140">
        <f t="shared" si="3"/>
        <v>0</v>
      </c>
      <c r="N61" s="140">
        <f t="shared" si="4"/>
        <v>0</v>
      </c>
      <c r="O61" s="301" t="str">
        <f t="shared" si="2"/>
        <v/>
      </c>
    </row>
    <row r="62" spans="1:15" ht="26.1" customHeight="1">
      <c r="A62" s="134" t="s">
        <v>893</v>
      </c>
      <c r="B62" s="141">
        <f>+SUM(B7:B61)</f>
        <v>0</v>
      </c>
      <c r="C62" s="141">
        <f t="shared" ref="C62:L62" si="5">+SUM(C7:C61)</f>
        <v>0</v>
      </c>
      <c r="D62" s="141">
        <f t="shared" si="5"/>
        <v>0</v>
      </c>
      <c r="E62" s="141">
        <f t="shared" si="5"/>
        <v>0</v>
      </c>
      <c r="F62" s="141">
        <f t="shared" si="5"/>
        <v>0</v>
      </c>
      <c r="G62" s="141">
        <f t="shared" si="5"/>
        <v>0</v>
      </c>
      <c r="H62" s="141">
        <f t="shared" si="5"/>
        <v>0</v>
      </c>
      <c r="I62" s="141">
        <f t="shared" si="5"/>
        <v>17931</v>
      </c>
      <c r="J62" s="141">
        <f t="shared" si="5"/>
        <v>0</v>
      </c>
      <c r="K62" s="141">
        <f t="shared" si="5"/>
        <v>0</v>
      </c>
      <c r="L62" s="141">
        <f t="shared" si="5"/>
        <v>0</v>
      </c>
      <c r="M62" s="140">
        <f t="shared" si="3"/>
        <v>17931</v>
      </c>
      <c r="N62" s="140">
        <f t="shared" si="4"/>
        <v>17931</v>
      </c>
    </row>
    <row r="63" spans="1:15">
      <c r="A63" s="76"/>
      <c r="B63" s="138"/>
      <c r="C63" s="138"/>
      <c r="D63" s="138"/>
      <c r="E63" s="138"/>
      <c r="F63" s="76"/>
      <c r="G63" s="138"/>
      <c r="H63" s="138"/>
      <c r="I63" s="138"/>
      <c r="J63" s="138"/>
      <c r="K63" s="138"/>
      <c r="L63" s="138"/>
    </row>
    <row r="64" spans="1:15">
      <c r="A64" s="76"/>
      <c r="B64" s="76"/>
      <c r="C64" s="76"/>
      <c r="D64" s="76"/>
      <c r="E64" s="76"/>
      <c r="F64" s="76"/>
      <c r="G64" s="76"/>
      <c r="H64" s="76"/>
      <c r="I64" s="76"/>
      <c r="J64" s="76"/>
    </row>
    <row r="65" spans="1:10">
      <c r="A65" s="76"/>
      <c r="B65" s="76"/>
      <c r="C65" s="76"/>
      <c r="D65" s="76"/>
      <c r="E65" s="76"/>
      <c r="F65" s="76"/>
      <c r="G65" s="76"/>
      <c r="H65" s="76"/>
      <c r="I65" s="76"/>
      <c r="J65" s="76"/>
    </row>
    <row r="66" spans="1:10">
      <c r="A66" s="76"/>
      <c r="B66" s="76"/>
      <c r="C66" s="76"/>
      <c r="D66" s="76"/>
      <c r="E66" s="76"/>
      <c r="F66" s="76"/>
      <c r="G66" s="76"/>
      <c r="H66" s="76"/>
      <c r="I66" s="76"/>
      <c r="J66" s="76"/>
    </row>
    <row r="67" spans="1:10">
      <c r="A67" s="76"/>
      <c r="B67" s="76"/>
      <c r="C67" s="76"/>
      <c r="D67" s="76"/>
      <c r="E67" s="76"/>
      <c r="F67" s="76"/>
      <c r="G67" s="76"/>
      <c r="H67" s="76"/>
      <c r="I67" s="76"/>
      <c r="J67" s="76"/>
    </row>
    <row r="68" spans="1:10">
      <c r="A68" s="76"/>
      <c r="B68" s="76"/>
      <c r="C68" s="76"/>
      <c r="D68" s="76"/>
      <c r="E68" s="76"/>
      <c r="F68" s="76"/>
      <c r="G68" s="76"/>
      <c r="H68" s="76"/>
      <c r="I68" s="76"/>
      <c r="J68" s="76"/>
    </row>
    <row r="69" spans="1:10">
      <c r="A69" s="76"/>
      <c r="B69" s="76"/>
      <c r="C69" s="76"/>
      <c r="D69" s="76"/>
      <c r="E69" s="76"/>
      <c r="F69" s="76"/>
      <c r="G69" s="76"/>
      <c r="H69" s="76"/>
      <c r="I69" s="76"/>
      <c r="J69" s="76"/>
    </row>
    <row r="70" spans="1:10">
      <c r="A70" s="76"/>
      <c r="B70" s="76"/>
      <c r="C70" s="76"/>
      <c r="D70" s="76"/>
      <c r="E70" s="76"/>
      <c r="F70" s="76"/>
      <c r="G70" s="76"/>
      <c r="H70" s="76"/>
      <c r="I70" s="76"/>
      <c r="J70" s="76"/>
    </row>
    <row r="71" spans="1:10">
      <c r="A71" s="76"/>
      <c r="B71" s="76"/>
      <c r="C71" s="76"/>
      <c r="D71" s="76"/>
      <c r="E71" s="76"/>
      <c r="F71" s="76"/>
      <c r="G71" s="76"/>
      <c r="H71" s="76"/>
      <c r="I71" s="76"/>
      <c r="J71" s="76"/>
    </row>
    <row r="72" spans="1:10">
      <c r="A72" s="76"/>
      <c r="B72" s="76"/>
      <c r="C72" s="76"/>
      <c r="D72" s="76"/>
      <c r="E72" s="76"/>
      <c r="F72" s="76"/>
      <c r="G72" s="76"/>
      <c r="H72" s="76"/>
      <c r="I72" s="76"/>
      <c r="J72" s="76"/>
    </row>
    <row r="73" spans="1:10">
      <c r="A73" s="76"/>
      <c r="B73" s="76"/>
      <c r="C73" s="76"/>
      <c r="D73" s="76"/>
      <c r="E73" s="76"/>
      <c r="F73" s="76"/>
      <c r="G73" s="76"/>
      <c r="H73" s="76"/>
      <c r="I73" s="76"/>
      <c r="J73" s="76"/>
    </row>
    <row r="74" spans="1:10">
      <c r="A74" s="76"/>
      <c r="B74" s="76"/>
      <c r="C74" s="76"/>
      <c r="D74" s="76"/>
      <c r="E74" s="76"/>
      <c r="F74" s="76"/>
      <c r="G74" s="76"/>
      <c r="H74" s="76"/>
      <c r="I74" s="76"/>
      <c r="J74" s="76"/>
    </row>
    <row r="75" spans="1:10">
      <c r="A75" s="76"/>
      <c r="B75" s="76"/>
      <c r="C75" s="76"/>
      <c r="D75" s="76"/>
      <c r="E75" s="76"/>
      <c r="F75" s="76"/>
      <c r="G75" s="76"/>
      <c r="H75" s="76"/>
      <c r="I75" s="76"/>
      <c r="J75" s="76"/>
    </row>
    <row r="76" spans="1:10">
      <c r="A76" s="76"/>
      <c r="B76" s="76"/>
      <c r="C76" s="76"/>
      <c r="D76" s="76"/>
      <c r="E76" s="76"/>
      <c r="F76" s="76"/>
      <c r="G76" s="76"/>
      <c r="H76" s="76"/>
      <c r="I76" s="76"/>
      <c r="J76" s="76"/>
    </row>
    <row r="77" spans="1:10">
      <c r="A77" s="76"/>
      <c r="B77" s="76"/>
      <c r="C77" s="76"/>
      <c r="D77" s="76"/>
      <c r="E77" s="76"/>
      <c r="F77" s="76"/>
      <c r="G77" s="76"/>
      <c r="H77" s="76"/>
      <c r="I77" s="76"/>
      <c r="J77" s="76"/>
    </row>
    <row r="78" spans="1:10">
      <c r="A78" s="76"/>
      <c r="B78" s="76"/>
      <c r="C78" s="76"/>
      <c r="D78" s="76"/>
      <c r="E78" s="76"/>
      <c r="F78" s="76"/>
      <c r="G78" s="76"/>
      <c r="H78" s="76"/>
      <c r="I78" s="76"/>
      <c r="J78" s="76"/>
    </row>
    <row r="79" spans="1:10">
      <c r="A79" s="76"/>
      <c r="B79" s="76"/>
      <c r="C79" s="76"/>
      <c r="D79" s="76"/>
      <c r="E79" s="76"/>
      <c r="F79" s="76"/>
      <c r="G79" s="76"/>
      <c r="H79" s="76"/>
      <c r="I79" s="76"/>
      <c r="J79" s="76"/>
    </row>
    <row r="80" spans="1:10">
      <c r="A80" s="76"/>
      <c r="B80" s="76"/>
      <c r="C80" s="76"/>
      <c r="D80" s="76"/>
      <c r="E80" s="76"/>
      <c r="F80" s="76"/>
      <c r="G80" s="76"/>
      <c r="H80" s="76"/>
      <c r="I80" s="76"/>
      <c r="J80" s="76"/>
    </row>
    <row r="81" spans="1:10">
      <c r="A81" s="76"/>
      <c r="B81" s="76"/>
      <c r="C81" s="76"/>
      <c r="D81" s="76"/>
      <c r="E81" s="76"/>
      <c r="F81" s="76"/>
      <c r="G81" s="76"/>
      <c r="H81" s="76"/>
      <c r="I81" s="76"/>
      <c r="J81" s="76"/>
    </row>
    <row r="82" spans="1:10">
      <c r="A82" s="76"/>
      <c r="B82" s="76"/>
      <c r="C82" s="76"/>
      <c r="D82" s="76"/>
      <c r="E82" s="76"/>
      <c r="F82" s="76"/>
      <c r="G82" s="76"/>
      <c r="H82" s="76"/>
      <c r="I82" s="76"/>
      <c r="J82" s="76"/>
    </row>
    <row r="83" spans="1:10">
      <c r="A83" s="76"/>
      <c r="B83" s="76"/>
      <c r="C83" s="76"/>
      <c r="D83" s="76"/>
      <c r="E83" s="76"/>
      <c r="F83" s="76"/>
      <c r="G83" s="76"/>
      <c r="H83" s="76"/>
      <c r="I83" s="76"/>
      <c r="J83" s="76"/>
    </row>
    <row r="84" spans="1:10">
      <c r="A84" s="76"/>
      <c r="B84" s="76"/>
      <c r="C84" s="76"/>
      <c r="D84" s="76"/>
      <c r="E84" s="76"/>
      <c r="F84" s="76"/>
      <c r="G84" s="76"/>
      <c r="H84" s="76"/>
      <c r="I84" s="76"/>
      <c r="J84" s="76"/>
    </row>
    <row r="85" spans="1:10">
      <c r="A85" s="76"/>
      <c r="B85" s="76"/>
      <c r="C85" s="76"/>
      <c r="D85" s="76"/>
      <c r="E85" s="76"/>
      <c r="F85" s="76"/>
      <c r="G85" s="76"/>
      <c r="H85" s="76"/>
      <c r="I85" s="76"/>
      <c r="J85" s="76"/>
    </row>
    <row r="86" spans="1:10">
      <c r="A86" s="76"/>
      <c r="B86" s="76"/>
      <c r="C86" s="76"/>
      <c r="D86" s="76"/>
      <c r="E86" s="76"/>
      <c r="F86" s="76"/>
      <c r="G86" s="76"/>
      <c r="H86" s="76"/>
      <c r="I86" s="76"/>
      <c r="J86" s="76"/>
    </row>
    <row r="87" spans="1:10">
      <c r="A87" s="76"/>
      <c r="B87" s="76"/>
      <c r="C87" s="76"/>
      <c r="D87" s="76"/>
      <c r="E87" s="76"/>
      <c r="F87" s="76"/>
      <c r="G87" s="76"/>
      <c r="H87" s="76"/>
      <c r="I87" s="76"/>
      <c r="J87" s="76"/>
    </row>
    <row r="88" spans="1:10">
      <c r="A88" s="76"/>
      <c r="B88" s="76"/>
      <c r="C88" s="76"/>
      <c r="D88" s="76"/>
      <c r="E88" s="76"/>
      <c r="F88" s="76"/>
      <c r="G88" s="76"/>
      <c r="H88" s="76"/>
      <c r="I88" s="76"/>
      <c r="J88" s="76"/>
    </row>
    <row r="89" spans="1:10">
      <c r="A89" s="76"/>
      <c r="B89" s="76"/>
      <c r="C89" s="76"/>
      <c r="D89" s="76"/>
      <c r="E89" s="76"/>
      <c r="F89" s="76"/>
      <c r="G89" s="76"/>
      <c r="H89" s="76"/>
      <c r="I89" s="76"/>
      <c r="J89" s="76"/>
    </row>
    <row r="90" spans="1:10">
      <c r="A90" s="76"/>
      <c r="B90" s="76"/>
      <c r="C90" s="76"/>
      <c r="D90" s="76"/>
      <c r="E90" s="76"/>
      <c r="F90" s="76"/>
      <c r="G90" s="76"/>
      <c r="H90" s="76"/>
      <c r="I90" s="76"/>
      <c r="J90" s="76"/>
    </row>
    <row r="91" spans="1:10">
      <c r="A91" s="76"/>
      <c r="B91" s="76"/>
      <c r="C91" s="76"/>
      <c r="D91" s="76"/>
      <c r="E91" s="76"/>
      <c r="F91" s="76"/>
      <c r="G91" s="76"/>
      <c r="H91" s="76"/>
      <c r="I91" s="76"/>
      <c r="J91" s="76"/>
    </row>
    <row r="92" spans="1:10">
      <c r="F92" s="76"/>
    </row>
    <row r="93" spans="1:10">
      <c r="F93" s="76"/>
    </row>
    <row r="94" spans="1:10">
      <c r="F94" s="76"/>
    </row>
    <row r="95" spans="1:10">
      <c r="F95" s="76"/>
    </row>
    <row r="96" spans="1:10">
      <c r="F96" s="76"/>
    </row>
    <row r="97" spans="6:6">
      <c r="F97" s="76"/>
    </row>
    <row r="98" spans="6:6">
      <c r="F98" s="76"/>
    </row>
    <row r="99" spans="6:6">
      <c r="F99" s="76"/>
    </row>
    <row r="100" spans="6:6">
      <c r="F100" s="76"/>
    </row>
    <row r="101" spans="6:6">
      <c r="F101" s="76"/>
    </row>
    <row r="102" spans="6:6">
      <c r="F102" s="76"/>
    </row>
    <row r="103" spans="6:6">
      <c r="F103" s="76"/>
    </row>
    <row r="104" spans="6:6">
      <c r="F104" s="76"/>
    </row>
    <row r="105" spans="6:6">
      <c r="F105" s="76"/>
    </row>
    <row r="106" spans="6:6">
      <c r="F106" s="76"/>
    </row>
    <row r="107" spans="6:6">
      <c r="F107" s="76"/>
    </row>
    <row r="108" spans="6:6">
      <c r="F108" s="76"/>
    </row>
    <row r="109" spans="6:6">
      <c r="F109" s="76"/>
    </row>
    <row r="110" spans="6:6">
      <c r="F110" s="76"/>
    </row>
    <row r="111" spans="6:6">
      <c r="F111" s="76"/>
    </row>
    <row r="112" spans="6:6">
      <c r="F112" s="76"/>
    </row>
    <row r="113" spans="6:6">
      <c r="F113" s="76"/>
    </row>
    <row r="114" spans="6:6">
      <c r="F114" s="76"/>
    </row>
    <row r="115" spans="6:6">
      <c r="F115" s="76"/>
    </row>
    <row r="116" spans="6:6">
      <c r="F116" s="76"/>
    </row>
    <row r="117" spans="6:6">
      <c r="F117" s="76"/>
    </row>
    <row r="118" spans="6:6">
      <c r="F118" s="76"/>
    </row>
    <row r="119" spans="6:6">
      <c r="F119" s="76"/>
    </row>
    <row r="120" spans="6:6">
      <c r="F120" s="76"/>
    </row>
    <row r="121" spans="6:6">
      <c r="F121" s="76"/>
    </row>
    <row r="122" spans="6:6">
      <c r="F122" s="76"/>
    </row>
    <row r="123" spans="6:6">
      <c r="F123" s="76"/>
    </row>
    <row r="124" spans="6:6">
      <c r="F124" s="76"/>
    </row>
    <row r="125" spans="6:6">
      <c r="F125" s="76"/>
    </row>
    <row r="126" spans="6:6">
      <c r="F126" s="76"/>
    </row>
    <row r="127" spans="6:6">
      <c r="F127" s="76"/>
    </row>
    <row r="128" spans="6:6">
      <c r="F128" s="76"/>
    </row>
    <row r="129" spans="6:6">
      <c r="F129" s="76"/>
    </row>
    <row r="130" spans="6:6">
      <c r="F130" s="76"/>
    </row>
    <row r="131" spans="6:6">
      <c r="F131" s="76"/>
    </row>
    <row r="132" spans="6:6">
      <c r="F132" s="76"/>
    </row>
    <row r="133" spans="6:6">
      <c r="F133" s="76"/>
    </row>
    <row r="134" spans="6:6">
      <c r="F134" s="76"/>
    </row>
    <row r="135" spans="6:6">
      <c r="F135" s="76"/>
    </row>
    <row r="136" spans="6:6">
      <c r="F136" s="76"/>
    </row>
    <row r="137" spans="6:6">
      <c r="F137" s="76"/>
    </row>
    <row r="138" spans="6:6">
      <c r="F138" s="76"/>
    </row>
    <row r="139" spans="6:6">
      <c r="F139" s="76"/>
    </row>
    <row r="140" spans="6:6">
      <c r="F140" s="76"/>
    </row>
    <row r="141" spans="6:6">
      <c r="F141" s="76"/>
    </row>
    <row r="142" spans="6:6">
      <c r="F142" s="76"/>
    </row>
    <row r="143" spans="6:6">
      <c r="F143" s="76"/>
    </row>
    <row r="144" spans="6:6">
      <c r="F144" s="76"/>
    </row>
    <row r="145" spans="6:6">
      <c r="F145" s="76"/>
    </row>
    <row r="146" spans="6:6">
      <c r="F146" s="76"/>
    </row>
    <row r="147" spans="6:6">
      <c r="F147" s="76"/>
    </row>
    <row r="148" spans="6:6">
      <c r="F148" s="76"/>
    </row>
    <row r="149" spans="6:6">
      <c r="F149" s="76"/>
    </row>
    <row r="150" spans="6:6">
      <c r="F150" s="76"/>
    </row>
    <row r="151" spans="6:6">
      <c r="F151" s="76"/>
    </row>
    <row r="152" spans="6:6">
      <c r="F152" s="76"/>
    </row>
    <row r="153" spans="6:6">
      <c r="F153" s="76"/>
    </row>
    <row r="154" spans="6:6">
      <c r="F154" s="76"/>
    </row>
    <row r="155" spans="6:6">
      <c r="F155" s="76"/>
    </row>
    <row r="156" spans="6:6">
      <c r="F156" s="76"/>
    </row>
    <row r="157" spans="6:6">
      <c r="F157" s="76"/>
    </row>
    <row r="158" spans="6:6">
      <c r="F158" s="76"/>
    </row>
    <row r="159" spans="6:6">
      <c r="F159" s="76"/>
    </row>
    <row r="160" spans="6:6">
      <c r="F160" s="76"/>
    </row>
    <row r="161" spans="6:6">
      <c r="F161" s="76"/>
    </row>
    <row r="162" spans="6:6">
      <c r="F162" s="76"/>
    </row>
    <row r="163" spans="6:6">
      <c r="F163" s="76"/>
    </row>
    <row r="164" spans="6:6">
      <c r="F164" s="76"/>
    </row>
    <row r="165" spans="6:6">
      <c r="F165" s="76"/>
    </row>
    <row r="166" spans="6:6">
      <c r="F166" s="76"/>
    </row>
    <row r="167" spans="6:6">
      <c r="F167" s="76"/>
    </row>
    <row r="168" spans="6:6">
      <c r="F168" s="76"/>
    </row>
    <row r="169" spans="6:6">
      <c r="F169" s="76"/>
    </row>
    <row r="170" spans="6:6">
      <c r="F170" s="76"/>
    </row>
    <row r="171" spans="6:6">
      <c r="F171" s="76"/>
    </row>
    <row r="172" spans="6:6">
      <c r="F172" s="76"/>
    </row>
    <row r="173" spans="6:6">
      <c r="F173" s="76"/>
    </row>
    <row r="174" spans="6:6">
      <c r="F174" s="76"/>
    </row>
    <row r="175" spans="6:6">
      <c r="F175" s="76"/>
    </row>
    <row r="176" spans="6:6">
      <c r="F176" s="76"/>
    </row>
    <row r="177" spans="6:6">
      <c r="F177" s="76"/>
    </row>
    <row r="178" spans="6:6">
      <c r="F178" s="76"/>
    </row>
    <row r="179" spans="6:6">
      <c r="F179" s="76"/>
    </row>
    <row r="180" spans="6:6">
      <c r="F180" s="76"/>
    </row>
    <row r="181" spans="6:6">
      <c r="F181" s="76"/>
    </row>
    <row r="182" spans="6:6">
      <c r="F182" s="76"/>
    </row>
    <row r="183" spans="6:6">
      <c r="F183" s="76"/>
    </row>
    <row r="184" spans="6:6">
      <c r="F184" s="76"/>
    </row>
    <row r="185" spans="6:6">
      <c r="F185" s="76"/>
    </row>
    <row r="186" spans="6:6">
      <c r="F186" s="76"/>
    </row>
    <row r="187" spans="6:6">
      <c r="F187" s="76"/>
    </row>
    <row r="188" spans="6:6">
      <c r="F188" s="76"/>
    </row>
    <row r="189" spans="6:6">
      <c r="F189" s="76"/>
    </row>
    <row r="190" spans="6:6">
      <c r="F190" s="76"/>
    </row>
    <row r="191" spans="6:6">
      <c r="F191" s="76"/>
    </row>
    <row r="192" spans="6:6">
      <c r="F192" s="76"/>
    </row>
    <row r="193" spans="6:6">
      <c r="F193" s="76"/>
    </row>
    <row r="194" spans="6:6">
      <c r="F194" s="76"/>
    </row>
    <row r="195" spans="6:6">
      <c r="F195" s="76"/>
    </row>
    <row r="196" spans="6:6">
      <c r="F196" s="76"/>
    </row>
  </sheetData>
  <sheetProtection password="C14D" sheet="1" objects="1" scenarios="1"/>
  <conditionalFormatting sqref="D1">
    <cfRule type="containsText" dxfId="5" priority="1" operator="containsText" text="Errors">
      <formula>NOT(ISERROR(SEARCH("Errors",D1)))</formula>
    </cfRule>
  </conditionalFormatting>
  <dataValidations count="2">
    <dataValidation type="list" showInputMessage="1" showErrorMessage="1" sqref="A2">
      <formula1>CAU</formula1>
    </dataValidation>
    <dataValidation type="whole" allowBlank="1" showInputMessage="1" showErrorMessage="1" errorTitle="Data Validation" error="Please enter a whole number between 0 and 2147483647." sqref="B7:N62">
      <formula1>0</formula1>
      <formula2>10000000000</formula2>
    </dataValidation>
  </dataValidations>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1">
        <x14:dataValidation type="list" showInputMessage="1" showErrorMessage="1">
          <x14:formula1>
            <xm:f>'Addl Info'!$A$2:$A$3</xm:f>
          </x14:formula1>
          <xm:sqref>B2</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8" tint="0.39997558519241921"/>
  </sheetPr>
  <dimension ref="A1:O196"/>
  <sheetViews>
    <sheetView topLeftCell="A21" workbookViewId="0">
      <selection activeCell="E4" sqref="E4"/>
    </sheetView>
  </sheetViews>
  <sheetFormatPr defaultColWidth="8.88671875" defaultRowHeight="13.2"/>
  <cols>
    <col min="1" max="1" width="30.6640625" style="2" customWidth="1"/>
    <col min="2" max="2" width="15.6640625" style="2" customWidth="1"/>
    <col min="3" max="3" width="15.6640625" style="2" hidden="1" customWidth="1"/>
    <col min="4" max="5" width="15.6640625" style="2" customWidth="1"/>
    <col min="6" max="6" width="15.6640625" style="2" hidden="1" customWidth="1"/>
    <col min="7" max="8" width="15.6640625" style="2" customWidth="1"/>
    <col min="9" max="9" width="15.6640625" style="2" hidden="1" customWidth="1"/>
    <col min="10" max="12" width="15.6640625" style="2" customWidth="1"/>
    <col min="13" max="14" width="25.6640625" style="2" customWidth="1"/>
    <col min="15" max="16384" width="8.88671875" style="2"/>
  </cols>
  <sheetData>
    <row r="1" spans="1:15">
      <c r="A1" s="197" t="s">
        <v>1036</v>
      </c>
      <c r="B1" s="198"/>
      <c r="D1" s="188" t="str">
        <f>IF('Compliance Issues'!O3="x","Errors exist, see the Compliance Issues tab.","")</f>
        <v>Errors exist, see the Compliance Issues tab.</v>
      </c>
      <c r="E1" s="188"/>
      <c r="G1" s="188"/>
      <c r="H1" s="188"/>
      <c r="I1" s="188"/>
      <c r="J1" s="188"/>
      <c r="K1" s="188"/>
      <c r="L1" s="188"/>
    </row>
    <row r="2" spans="1:15" ht="15.6">
      <c r="A2" s="10" t="str">
        <f>'180B IIIB'!A2</f>
        <v>Dane</v>
      </c>
      <c r="B2" s="8" t="s">
        <v>4</v>
      </c>
      <c r="D2" s="179" t="str">
        <f>LOOKUP(B2,Date,'Addl Info'!B9:B9)</f>
        <v>2021 BUDGET</v>
      </c>
      <c r="E2" s="189">
        <f ca="1">IF(D2="Non-Submission Period",0,LOOKUP(A2,CAUTAU,Allocations!O4:O6))</f>
        <v>18351</v>
      </c>
      <c r="G2" s="179"/>
      <c r="H2" s="188"/>
      <c r="I2" s="188"/>
      <c r="K2" s="190"/>
    </row>
    <row r="3" spans="1:15">
      <c r="A3" s="188"/>
      <c r="B3" s="192"/>
      <c r="C3" s="192"/>
      <c r="D3" s="242" t="s">
        <v>917</v>
      </c>
      <c r="E3" s="191">
        <f ca="1">E2-G62</f>
        <v>0</v>
      </c>
      <c r="G3" s="188"/>
      <c r="H3" s="192"/>
      <c r="I3" s="192"/>
      <c r="J3" s="192"/>
      <c r="K3" s="192"/>
      <c r="L3" s="188"/>
    </row>
    <row r="4" spans="1:15">
      <c r="A4" s="188"/>
      <c r="B4" s="192"/>
      <c r="C4" s="192"/>
      <c r="D4" s="188"/>
      <c r="E4" s="188"/>
      <c r="G4" s="188"/>
      <c r="H4" s="192"/>
      <c r="I4" s="192"/>
      <c r="J4" s="192"/>
      <c r="K4" s="192"/>
      <c r="L4" s="188"/>
    </row>
    <row r="5" spans="1:15">
      <c r="A5" s="193"/>
      <c r="B5" s="194"/>
      <c r="C5" s="194"/>
      <c r="D5" s="188"/>
      <c r="E5" s="188"/>
      <c r="G5" s="188"/>
      <c r="H5" s="194"/>
      <c r="I5" s="194"/>
      <c r="J5" s="194"/>
      <c r="K5" s="194"/>
      <c r="L5" s="188"/>
    </row>
    <row r="6" spans="1:15" ht="77.099999999999994" customHeight="1">
      <c r="A6" s="195" t="s">
        <v>918</v>
      </c>
      <c r="B6" s="195" t="s">
        <v>955</v>
      </c>
      <c r="C6" s="195" t="s">
        <v>987</v>
      </c>
      <c r="D6" s="195" t="s">
        <v>919</v>
      </c>
      <c r="E6" s="195" t="s">
        <v>920</v>
      </c>
      <c r="F6" s="195" t="s">
        <v>987</v>
      </c>
      <c r="G6" s="195" t="s">
        <v>1037</v>
      </c>
      <c r="H6" s="195" t="s">
        <v>921</v>
      </c>
      <c r="I6" s="195" t="s">
        <v>987</v>
      </c>
      <c r="J6" s="195" t="s">
        <v>922</v>
      </c>
      <c r="K6" s="195" t="s">
        <v>923</v>
      </c>
      <c r="L6" s="195" t="s">
        <v>924</v>
      </c>
      <c r="M6" s="195" t="s">
        <v>966</v>
      </c>
      <c r="N6" s="195" t="s">
        <v>967</v>
      </c>
    </row>
    <row r="7" spans="1:15" ht="26.1" customHeight="1">
      <c r="A7" s="249" t="s">
        <v>168</v>
      </c>
      <c r="B7" s="222"/>
      <c r="C7" s="222"/>
      <c r="D7" s="222"/>
      <c r="E7" s="222"/>
      <c r="F7" s="222"/>
      <c r="G7" s="222"/>
      <c r="H7" s="222"/>
      <c r="I7" s="222"/>
      <c r="J7" s="222"/>
      <c r="K7" s="222"/>
      <c r="L7" s="222"/>
      <c r="M7" s="140">
        <f t="shared" ref="M7:M38" si="0">B7+C7+D7+F7+G7+H7+I7+J7+K7+L7</f>
        <v>0</v>
      </c>
      <c r="N7" s="140">
        <f t="shared" ref="N7:N38" si="1">B7+C7+D7+E7+F7+G7+H7+I7+J7+K7+L7</f>
        <v>0</v>
      </c>
      <c r="O7" s="301" t="str">
        <f>IF(AND(N7&gt;0,G7=0),"x","")</f>
        <v/>
      </c>
    </row>
    <row r="8" spans="1:15" ht="26.1" customHeight="1">
      <c r="A8" s="249" t="s">
        <v>171</v>
      </c>
      <c r="B8" s="222"/>
      <c r="C8" s="222"/>
      <c r="D8" s="222"/>
      <c r="E8" s="222"/>
      <c r="F8" s="222"/>
      <c r="G8" s="222"/>
      <c r="H8" s="222"/>
      <c r="I8" s="222"/>
      <c r="J8" s="222"/>
      <c r="K8" s="222"/>
      <c r="L8" s="222"/>
      <c r="M8" s="140">
        <f t="shared" si="0"/>
        <v>0</v>
      </c>
      <c r="N8" s="140">
        <f t="shared" si="1"/>
        <v>0</v>
      </c>
      <c r="O8" s="301" t="str">
        <f t="shared" ref="O8:O61" si="2">IF(AND(N8&gt;0,G8=0),"x","")</f>
        <v/>
      </c>
    </row>
    <row r="9" spans="1:15" ht="26.1" customHeight="1">
      <c r="A9" s="249" t="s">
        <v>179</v>
      </c>
      <c r="B9" s="222"/>
      <c r="C9" s="222"/>
      <c r="D9" s="222"/>
      <c r="E9" s="222"/>
      <c r="F9" s="222"/>
      <c r="G9" s="222"/>
      <c r="H9" s="222"/>
      <c r="I9" s="222"/>
      <c r="J9" s="222"/>
      <c r="K9" s="222"/>
      <c r="L9" s="222"/>
      <c r="M9" s="140">
        <f t="shared" si="0"/>
        <v>0</v>
      </c>
      <c r="N9" s="140">
        <f t="shared" si="1"/>
        <v>0</v>
      </c>
      <c r="O9" s="301" t="str">
        <f t="shared" si="2"/>
        <v/>
      </c>
    </row>
    <row r="10" spans="1:15" ht="26.1" customHeight="1">
      <c r="A10" s="249" t="s">
        <v>187</v>
      </c>
      <c r="B10" s="222"/>
      <c r="C10" s="222"/>
      <c r="D10" s="222"/>
      <c r="E10" s="222"/>
      <c r="F10" s="222"/>
      <c r="G10" s="222"/>
      <c r="H10" s="222"/>
      <c r="I10" s="222"/>
      <c r="J10" s="222"/>
      <c r="K10" s="222"/>
      <c r="L10" s="222"/>
      <c r="M10" s="140">
        <f t="shared" si="0"/>
        <v>0</v>
      </c>
      <c r="N10" s="140">
        <f t="shared" si="1"/>
        <v>0</v>
      </c>
      <c r="O10" s="301" t="str">
        <f t="shared" si="2"/>
        <v/>
      </c>
    </row>
    <row r="11" spans="1:15" ht="26.1" customHeight="1">
      <c r="A11" s="137" t="s">
        <v>925</v>
      </c>
      <c r="B11" s="222"/>
      <c r="C11" s="222"/>
      <c r="D11" s="222"/>
      <c r="E11" s="222"/>
      <c r="F11" s="222"/>
      <c r="G11" s="222"/>
      <c r="H11" s="222"/>
      <c r="I11" s="222"/>
      <c r="J11" s="222"/>
      <c r="K11" s="222"/>
      <c r="L11" s="222"/>
      <c r="M11" s="140">
        <f t="shared" si="0"/>
        <v>0</v>
      </c>
      <c r="N11" s="140">
        <f t="shared" si="1"/>
        <v>0</v>
      </c>
      <c r="O11" s="301" t="str">
        <f t="shared" si="2"/>
        <v/>
      </c>
    </row>
    <row r="12" spans="1:15" ht="26.1" customHeight="1">
      <c r="A12" s="249" t="s">
        <v>218</v>
      </c>
      <c r="B12" s="222"/>
      <c r="C12" s="222"/>
      <c r="D12" s="222"/>
      <c r="E12" s="222"/>
      <c r="F12" s="222"/>
      <c r="G12" s="222"/>
      <c r="H12" s="222"/>
      <c r="I12" s="222"/>
      <c r="J12" s="222"/>
      <c r="K12" s="222"/>
      <c r="L12" s="222"/>
      <c r="M12" s="140">
        <f t="shared" si="0"/>
        <v>0</v>
      </c>
      <c r="N12" s="140">
        <f t="shared" si="1"/>
        <v>0</v>
      </c>
      <c r="O12" s="301" t="str">
        <f t="shared" si="2"/>
        <v/>
      </c>
    </row>
    <row r="13" spans="1:15" ht="26.1" customHeight="1">
      <c r="A13" s="249" t="s">
        <v>222</v>
      </c>
      <c r="B13" s="222"/>
      <c r="C13" s="222"/>
      <c r="D13" s="222"/>
      <c r="E13" s="222"/>
      <c r="F13" s="222"/>
      <c r="G13" s="222"/>
      <c r="H13" s="222"/>
      <c r="I13" s="222"/>
      <c r="J13" s="222"/>
      <c r="K13" s="222"/>
      <c r="L13" s="222"/>
      <c r="M13" s="140">
        <f t="shared" si="0"/>
        <v>0</v>
      </c>
      <c r="N13" s="140">
        <f t="shared" si="1"/>
        <v>0</v>
      </c>
      <c r="O13" s="301" t="str">
        <f t="shared" si="2"/>
        <v/>
      </c>
    </row>
    <row r="14" spans="1:15" ht="26.1" customHeight="1">
      <c r="A14" s="137" t="s">
        <v>224</v>
      </c>
      <c r="B14" s="222"/>
      <c r="C14" s="222"/>
      <c r="D14" s="222"/>
      <c r="E14" s="222"/>
      <c r="F14" s="222"/>
      <c r="G14" s="222"/>
      <c r="H14" s="222"/>
      <c r="I14" s="222"/>
      <c r="J14" s="222"/>
      <c r="K14" s="222"/>
      <c r="L14" s="222"/>
      <c r="M14" s="140">
        <f t="shared" si="0"/>
        <v>0</v>
      </c>
      <c r="N14" s="140">
        <f t="shared" si="1"/>
        <v>0</v>
      </c>
      <c r="O14" s="301" t="str">
        <f t="shared" si="2"/>
        <v/>
      </c>
    </row>
    <row r="15" spans="1:15" ht="26.1" customHeight="1">
      <c r="A15" s="249" t="s">
        <v>926</v>
      </c>
      <c r="B15" s="222"/>
      <c r="C15" s="222"/>
      <c r="D15" s="222"/>
      <c r="E15" s="222"/>
      <c r="F15" s="222"/>
      <c r="G15" s="222"/>
      <c r="H15" s="222"/>
      <c r="I15" s="222"/>
      <c r="J15" s="222"/>
      <c r="K15" s="222"/>
      <c r="L15" s="222"/>
      <c r="M15" s="140">
        <f t="shared" si="0"/>
        <v>0</v>
      </c>
      <c r="N15" s="140">
        <f t="shared" si="1"/>
        <v>0</v>
      </c>
      <c r="O15" s="301" t="str">
        <f t="shared" si="2"/>
        <v/>
      </c>
    </row>
    <row r="16" spans="1:15" ht="26.1" customHeight="1">
      <c r="A16" s="249" t="s">
        <v>927</v>
      </c>
      <c r="B16" s="222"/>
      <c r="C16" s="222"/>
      <c r="D16" s="222"/>
      <c r="E16" s="222"/>
      <c r="F16" s="222"/>
      <c r="G16" s="222"/>
      <c r="H16" s="222"/>
      <c r="I16" s="222"/>
      <c r="J16" s="222"/>
      <c r="K16" s="222"/>
      <c r="L16" s="222"/>
      <c r="M16" s="140">
        <f t="shared" si="0"/>
        <v>0</v>
      </c>
      <c r="N16" s="140">
        <f t="shared" si="1"/>
        <v>0</v>
      </c>
      <c r="O16" s="301" t="str">
        <f t="shared" si="2"/>
        <v/>
      </c>
    </row>
    <row r="17" spans="1:15" ht="26.1" customHeight="1">
      <c r="A17" s="249" t="s">
        <v>292</v>
      </c>
      <c r="B17" s="222"/>
      <c r="C17" s="222"/>
      <c r="D17" s="222"/>
      <c r="E17" s="222"/>
      <c r="F17" s="222"/>
      <c r="G17" s="222"/>
      <c r="H17" s="222"/>
      <c r="I17" s="222"/>
      <c r="J17" s="222"/>
      <c r="K17" s="222"/>
      <c r="L17" s="222"/>
      <c r="M17" s="140">
        <f t="shared" si="0"/>
        <v>0</v>
      </c>
      <c r="N17" s="140">
        <f t="shared" si="1"/>
        <v>0</v>
      </c>
      <c r="O17" s="301" t="str">
        <f t="shared" si="2"/>
        <v/>
      </c>
    </row>
    <row r="18" spans="1:15" ht="26.1" customHeight="1">
      <c r="A18" s="90" t="s">
        <v>928</v>
      </c>
      <c r="B18" s="222"/>
      <c r="C18" s="222"/>
      <c r="D18" s="139"/>
      <c r="E18" s="222"/>
      <c r="F18" s="222"/>
      <c r="G18" s="139">
        <v>18351</v>
      </c>
      <c r="H18" s="222"/>
      <c r="I18" s="222"/>
      <c r="J18" s="222"/>
      <c r="K18" s="222"/>
      <c r="L18" s="222"/>
      <c r="M18" s="140">
        <f t="shared" si="0"/>
        <v>18351</v>
      </c>
      <c r="N18" s="140">
        <f t="shared" si="1"/>
        <v>18351</v>
      </c>
      <c r="O18" s="301" t="str">
        <f t="shared" si="2"/>
        <v/>
      </c>
    </row>
    <row r="19" spans="1:15" ht="26.1" customHeight="1">
      <c r="A19" s="249" t="s">
        <v>929</v>
      </c>
      <c r="B19" s="222"/>
      <c r="C19" s="222"/>
      <c r="D19" s="222"/>
      <c r="E19" s="222"/>
      <c r="F19" s="222"/>
      <c r="G19" s="222"/>
      <c r="H19" s="222"/>
      <c r="I19" s="222"/>
      <c r="J19" s="222"/>
      <c r="K19" s="222"/>
      <c r="L19" s="222"/>
      <c r="M19" s="140">
        <f t="shared" si="0"/>
        <v>0</v>
      </c>
      <c r="N19" s="140">
        <f t="shared" si="1"/>
        <v>0</v>
      </c>
      <c r="O19" s="301" t="str">
        <f t="shared" si="2"/>
        <v/>
      </c>
    </row>
    <row r="20" spans="1:15" ht="26.1" customHeight="1">
      <c r="A20" s="249" t="s">
        <v>320</v>
      </c>
      <c r="B20" s="222"/>
      <c r="C20" s="222"/>
      <c r="D20" s="222"/>
      <c r="E20" s="222"/>
      <c r="F20" s="222"/>
      <c r="G20" s="222"/>
      <c r="H20" s="222"/>
      <c r="I20" s="222"/>
      <c r="J20" s="222"/>
      <c r="K20" s="222"/>
      <c r="L20" s="222"/>
      <c r="M20" s="140">
        <f t="shared" si="0"/>
        <v>0</v>
      </c>
      <c r="N20" s="140">
        <f t="shared" si="1"/>
        <v>0</v>
      </c>
      <c r="O20" s="301" t="str">
        <f t="shared" si="2"/>
        <v/>
      </c>
    </row>
    <row r="21" spans="1:15" ht="26.1" customHeight="1">
      <c r="A21" s="249" t="s">
        <v>930</v>
      </c>
      <c r="B21" s="222"/>
      <c r="C21" s="222"/>
      <c r="D21" s="222"/>
      <c r="E21" s="222"/>
      <c r="F21" s="222"/>
      <c r="G21" s="222"/>
      <c r="H21" s="222"/>
      <c r="I21" s="222"/>
      <c r="J21" s="222"/>
      <c r="K21" s="222"/>
      <c r="L21" s="222"/>
      <c r="M21" s="140">
        <f t="shared" si="0"/>
        <v>0</v>
      </c>
      <c r="N21" s="140">
        <f t="shared" si="1"/>
        <v>0</v>
      </c>
      <c r="O21" s="301" t="str">
        <f t="shared" si="2"/>
        <v/>
      </c>
    </row>
    <row r="22" spans="1:15" ht="26.1" customHeight="1">
      <c r="A22" s="249" t="s">
        <v>931</v>
      </c>
      <c r="B22" s="222"/>
      <c r="C22" s="222"/>
      <c r="D22" s="222"/>
      <c r="E22" s="222"/>
      <c r="F22" s="222"/>
      <c r="G22" s="222"/>
      <c r="H22" s="222"/>
      <c r="I22" s="222"/>
      <c r="J22" s="222"/>
      <c r="K22" s="222"/>
      <c r="L22" s="222"/>
      <c r="M22" s="140">
        <f t="shared" si="0"/>
        <v>0</v>
      </c>
      <c r="N22" s="140">
        <f t="shared" si="1"/>
        <v>0</v>
      </c>
      <c r="O22" s="301" t="str">
        <f t="shared" si="2"/>
        <v/>
      </c>
    </row>
    <row r="23" spans="1:15" ht="26.1" customHeight="1">
      <c r="A23" s="249" t="s">
        <v>932</v>
      </c>
      <c r="B23" s="222"/>
      <c r="C23" s="222"/>
      <c r="D23" s="222"/>
      <c r="E23" s="222"/>
      <c r="F23" s="222"/>
      <c r="G23" s="222"/>
      <c r="H23" s="222"/>
      <c r="I23" s="222"/>
      <c r="J23" s="222"/>
      <c r="K23" s="222"/>
      <c r="L23" s="222"/>
      <c r="M23" s="140">
        <f t="shared" si="0"/>
        <v>0</v>
      </c>
      <c r="N23" s="140">
        <f t="shared" si="1"/>
        <v>0</v>
      </c>
      <c r="O23" s="301" t="str">
        <f t="shared" si="2"/>
        <v/>
      </c>
    </row>
    <row r="24" spans="1:15" ht="26.1" customHeight="1">
      <c r="A24" s="249" t="s">
        <v>933</v>
      </c>
      <c r="B24" s="222"/>
      <c r="C24" s="222"/>
      <c r="D24" s="222"/>
      <c r="E24" s="222"/>
      <c r="F24" s="222"/>
      <c r="G24" s="222"/>
      <c r="H24" s="222"/>
      <c r="I24" s="222"/>
      <c r="J24" s="222"/>
      <c r="K24" s="222"/>
      <c r="L24" s="222"/>
      <c r="M24" s="140">
        <f t="shared" si="0"/>
        <v>0</v>
      </c>
      <c r="N24" s="140">
        <f t="shared" si="1"/>
        <v>0</v>
      </c>
      <c r="O24" s="301" t="str">
        <f t="shared" si="2"/>
        <v/>
      </c>
    </row>
    <row r="25" spans="1:15" ht="26.1" customHeight="1">
      <c r="A25" s="249" t="s">
        <v>385</v>
      </c>
      <c r="B25" s="222"/>
      <c r="C25" s="222"/>
      <c r="D25" s="222"/>
      <c r="E25" s="222"/>
      <c r="F25" s="222"/>
      <c r="G25" s="222"/>
      <c r="H25" s="222"/>
      <c r="I25" s="222"/>
      <c r="J25" s="222"/>
      <c r="K25" s="222"/>
      <c r="L25" s="222"/>
      <c r="M25" s="140">
        <f t="shared" si="0"/>
        <v>0</v>
      </c>
      <c r="N25" s="140">
        <f t="shared" si="1"/>
        <v>0</v>
      </c>
      <c r="O25" s="301" t="str">
        <f t="shared" si="2"/>
        <v/>
      </c>
    </row>
    <row r="26" spans="1:15" ht="26.1" customHeight="1">
      <c r="A26" s="249" t="s">
        <v>389</v>
      </c>
      <c r="B26" s="222"/>
      <c r="C26" s="222"/>
      <c r="D26" s="222"/>
      <c r="E26" s="222"/>
      <c r="F26" s="222"/>
      <c r="G26" s="222"/>
      <c r="H26" s="222"/>
      <c r="I26" s="222"/>
      <c r="J26" s="222"/>
      <c r="K26" s="222"/>
      <c r="L26" s="222"/>
      <c r="M26" s="140">
        <f t="shared" si="0"/>
        <v>0</v>
      </c>
      <c r="N26" s="140">
        <f t="shared" si="1"/>
        <v>0</v>
      </c>
      <c r="O26" s="301" t="str">
        <f t="shared" si="2"/>
        <v/>
      </c>
    </row>
    <row r="27" spans="1:15" ht="26.1" customHeight="1">
      <c r="A27" s="249" t="s">
        <v>610</v>
      </c>
      <c r="B27" s="222"/>
      <c r="C27" s="222"/>
      <c r="D27" s="222"/>
      <c r="E27" s="222"/>
      <c r="F27" s="222"/>
      <c r="G27" s="222"/>
      <c r="H27" s="222"/>
      <c r="I27" s="222"/>
      <c r="J27" s="222"/>
      <c r="K27" s="222"/>
      <c r="L27" s="222"/>
      <c r="M27" s="140">
        <f t="shared" si="0"/>
        <v>0</v>
      </c>
      <c r="N27" s="140">
        <f t="shared" si="1"/>
        <v>0</v>
      </c>
      <c r="O27" s="301" t="str">
        <f t="shared" si="2"/>
        <v/>
      </c>
    </row>
    <row r="28" spans="1:15" ht="26.1" customHeight="1">
      <c r="A28" s="249" t="s">
        <v>395</v>
      </c>
      <c r="B28" s="222"/>
      <c r="C28" s="222"/>
      <c r="D28" s="222"/>
      <c r="E28" s="222"/>
      <c r="F28" s="222"/>
      <c r="G28" s="222"/>
      <c r="H28" s="222"/>
      <c r="I28" s="222"/>
      <c r="J28" s="222"/>
      <c r="K28" s="222"/>
      <c r="L28" s="222"/>
      <c r="M28" s="140">
        <f t="shared" si="0"/>
        <v>0</v>
      </c>
      <c r="N28" s="140">
        <f t="shared" si="1"/>
        <v>0</v>
      </c>
      <c r="O28" s="301" t="str">
        <f t="shared" si="2"/>
        <v/>
      </c>
    </row>
    <row r="29" spans="1:15" ht="26.1" customHeight="1">
      <c r="A29" s="249" t="s">
        <v>934</v>
      </c>
      <c r="B29" s="222"/>
      <c r="C29" s="222"/>
      <c r="D29" s="222"/>
      <c r="E29" s="222"/>
      <c r="F29" s="222"/>
      <c r="G29" s="222"/>
      <c r="H29" s="222"/>
      <c r="I29" s="222"/>
      <c r="J29" s="222"/>
      <c r="K29" s="222"/>
      <c r="L29" s="222"/>
      <c r="M29" s="140">
        <f t="shared" si="0"/>
        <v>0</v>
      </c>
      <c r="N29" s="140">
        <f t="shared" si="1"/>
        <v>0</v>
      </c>
      <c r="O29" s="301" t="str">
        <f t="shared" si="2"/>
        <v/>
      </c>
    </row>
    <row r="30" spans="1:15" ht="26.1" customHeight="1">
      <c r="A30" s="249" t="s">
        <v>403</v>
      </c>
      <c r="B30" s="222"/>
      <c r="C30" s="222"/>
      <c r="D30" s="222"/>
      <c r="E30" s="222"/>
      <c r="F30" s="222"/>
      <c r="G30" s="222"/>
      <c r="H30" s="222"/>
      <c r="I30" s="222"/>
      <c r="J30" s="222"/>
      <c r="K30" s="222"/>
      <c r="L30" s="222"/>
      <c r="M30" s="140">
        <f t="shared" si="0"/>
        <v>0</v>
      </c>
      <c r="N30" s="140">
        <f t="shared" si="1"/>
        <v>0</v>
      </c>
      <c r="O30" s="301" t="str">
        <f t="shared" si="2"/>
        <v/>
      </c>
    </row>
    <row r="31" spans="1:15" ht="26.1" customHeight="1">
      <c r="A31" s="90" t="s">
        <v>935</v>
      </c>
      <c r="B31" s="222"/>
      <c r="C31" s="222"/>
      <c r="D31" s="139"/>
      <c r="E31" s="222"/>
      <c r="F31" s="222"/>
      <c r="G31" s="139"/>
      <c r="H31" s="222"/>
      <c r="I31" s="222"/>
      <c r="J31" s="222"/>
      <c r="K31" s="222"/>
      <c r="L31" s="222"/>
      <c r="M31" s="140">
        <f t="shared" si="0"/>
        <v>0</v>
      </c>
      <c r="N31" s="140">
        <f t="shared" si="1"/>
        <v>0</v>
      </c>
      <c r="O31" s="301" t="str">
        <f t="shared" si="2"/>
        <v/>
      </c>
    </row>
    <row r="32" spans="1:15" ht="26.1" customHeight="1">
      <c r="A32" s="249" t="s">
        <v>561</v>
      </c>
      <c r="B32" s="222"/>
      <c r="C32" s="222"/>
      <c r="D32" s="222"/>
      <c r="E32" s="222"/>
      <c r="F32" s="222"/>
      <c r="G32" s="222"/>
      <c r="H32" s="222"/>
      <c r="I32" s="222"/>
      <c r="J32" s="222"/>
      <c r="K32" s="222"/>
      <c r="L32" s="222"/>
      <c r="M32" s="140">
        <f t="shared" si="0"/>
        <v>0</v>
      </c>
      <c r="N32" s="140">
        <f t="shared" si="1"/>
        <v>0</v>
      </c>
      <c r="O32" s="301" t="str">
        <f t="shared" si="2"/>
        <v/>
      </c>
    </row>
    <row r="33" spans="1:15" ht="26.1" customHeight="1">
      <c r="A33" s="249" t="s">
        <v>936</v>
      </c>
      <c r="B33" s="222"/>
      <c r="C33" s="222"/>
      <c r="D33" s="222"/>
      <c r="E33" s="222"/>
      <c r="F33" s="222"/>
      <c r="G33" s="222"/>
      <c r="H33" s="222"/>
      <c r="I33" s="222"/>
      <c r="J33" s="222"/>
      <c r="K33" s="222"/>
      <c r="L33" s="222"/>
      <c r="M33" s="140">
        <f t="shared" si="0"/>
        <v>0</v>
      </c>
      <c r="N33" s="140">
        <f t="shared" si="1"/>
        <v>0</v>
      </c>
      <c r="O33" s="301" t="str">
        <f t="shared" si="2"/>
        <v/>
      </c>
    </row>
    <row r="34" spans="1:15" ht="26.1" customHeight="1">
      <c r="A34" s="249" t="s">
        <v>578</v>
      </c>
      <c r="B34" s="222"/>
      <c r="C34" s="222"/>
      <c r="D34" s="222"/>
      <c r="E34" s="222"/>
      <c r="F34" s="222"/>
      <c r="G34" s="222"/>
      <c r="H34" s="222"/>
      <c r="I34" s="222"/>
      <c r="J34" s="222"/>
      <c r="K34" s="222"/>
      <c r="L34" s="222"/>
      <c r="M34" s="140">
        <f t="shared" si="0"/>
        <v>0</v>
      </c>
      <c r="N34" s="140">
        <f t="shared" si="1"/>
        <v>0</v>
      </c>
      <c r="O34" s="301" t="str">
        <f t="shared" si="2"/>
        <v/>
      </c>
    </row>
    <row r="35" spans="1:15" ht="26.1" customHeight="1">
      <c r="A35" s="249" t="s">
        <v>582</v>
      </c>
      <c r="B35" s="222"/>
      <c r="C35" s="222"/>
      <c r="D35" s="222"/>
      <c r="E35" s="222"/>
      <c r="F35" s="222"/>
      <c r="G35" s="222"/>
      <c r="H35" s="222"/>
      <c r="I35" s="222"/>
      <c r="J35" s="222"/>
      <c r="K35" s="222"/>
      <c r="L35" s="222"/>
      <c r="M35" s="140">
        <f t="shared" si="0"/>
        <v>0</v>
      </c>
      <c r="N35" s="140">
        <f t="shared" si="1"/>
        <v>0</v>
      </c>
      <c r="O35" s="301" t="str">
        <f t="shared" si="2"/>
        <v/>
      </c>
    </row>
    <row r="36" spans="1:15" ht="26.1" customHeight="1">
      <c r="A36" s="249" t="s">
        <v>584</v>
      </c>
      <c r="B36" s="222"/>
      <c r="C36" s="222"/>
      <c r="D36" s="222"/>
      <c r="E36" s="222"/>
      <c r="F36" s="222"/>
      <c r="G36" s="222"/>
      <c r="H36" s="222"/>
      <c r="I36" s="222"/>
      <c r="J36" s="222"/>
      <c r="K36" s="222"/>
      <c r="L36" s="222"/>
      <c r="M36" s="140">
        <f t="shared" si="0"/>
        <v>0</v>
      </c>
      <c r="N36" s="140">
        <f t="shared" si="1"/>
        <v>0</v>
      </c>
      <c r="O36" s="301" t="str">
        <f t="shared" si="2"/>
        <v/>
      </c>
    </row>
    <row r="37" spans="1:15" ht="26.1" customHeight="1">
      <c r="A37" s="249" t="s">
        <v>937</v>
      </c>
      <c r="B37" s="222"/>
      <c r="C37" s="222"/>
      <c r="D37" s="222"/>
      <c r="E37" s="222"/>
      <c r="F37" s="222"/>
      <c r="G37" s="222"/>
      <c r="H37" s="222"/>
      <c r="I37" s="222"/>
      <c r="J37" s="222"/>
      <c r="K37" s="222"/>
      <c r="L37" s="222"/>
      <c r="M37" s="140">
        <f t="shared" si="0"/>
        <v>0</v>
      </c>
      <c r="N37" s="140">
        <f t="shared" si="1"/>
        <v>0</v>
      </c>
      <c r="O37" s="301" t="str">
        <f t="shared" si="2"/>
        <v/>
      </c>
    </row>
    <row r="38" spans="1:15" ht="26.1" customHeight="1">
      <c r="A38" s="249" t="s">
        <v>938</v>
      </c>
      <c r="B38" s="222"/>
      <c r="C38" s="222"/>
      <c r="D38" s="222"/>
      <c r="E38" s="222"/>
      <c r="F38" s="222"/>
      <c r="G38" s="222"/>
      <c r="H38" s="222"/>
      <c r="I38" s="222"/>
      <c r="J38" s="222"/>
      <c r="K38" s="222"/>
      <c r="L38" s="222"/>
      <c r="M38" s="140">
        <f t="shared" si="0"/>
        <v>0</v>
      </c>
      <c r="N38" s="140">
        <f t="shared" si="1"/>
        <v>0</v>
      </c>
      <c r="O38" s="301" t="str">
        <f t="shared" si="2"/>
        <v/>
      </c>
    </row>
    <row r="39" spans="1:15" ht="26.1" customHeight="1">
      <c r="A39" s="137" t="s">
        <v>655</v>
      </c>
      <c r="B39" s="222"/>
      <c r="C39" s="222"/>
      <c r="D39" s="222"/>
      <c r="E39" s="222"/>
      <c r="F39" s="222"/>
      <c r="G39" s="222"/>
      <c r="H39" s="222"/>
      <c r="I39" s="222"/>
      <c r="J39" s="222"/>
      <c r="K39" s="222"/>
      <c r="L39" s="222"/>
      <c r="M39" s="140">
        <f>B39+C39+D39+F39+G39+H39+I39+J39+K39+L39</f>
        <v>0</v>
      </c>
      <c r="N39" s="140">
        <f>B39+C39+D39+E39+F39+G39+H39+I39+J39+K39+L39</f>
        <v>0</v>
      </c>
      <c r="O39" s="301" t="str">
        <f t="shared" si="2"/>
        <v/>
      </c>
    </row>
    <row r="40" spans="1:15" ht="26.1" customHeight="1">
      <c r="A40" s="137" t="s">
        <v>660</v>
      </c>
      <c r="B40" s="222"/>
      <c r="C40" s="222"/>
      <c r="D40" s="222"/>
      <c r="E40" s="222"/>
      <c r="F40" s="222"/>
      <c r="G40" s="222"/>
      <c r="H40" s="222"/>
      <c r="I40" s="222"/>
      <c r="J40" s="222"/>
      <c r="K40" s="222"/>
      <c r="L40" s="222"/>
      <c r="M40" s="140">
        <f t="shared" ref="M40:M62" si="3">B40+C40+D40+F40+G40+H40+I40+J40+K40+L40</f>
        <v>0</v>
      </c>
      <c r="N40" s="140">
        <f t="shared" ref="N40:N62" si="4">B40+C40+D40+E40+F40+G40+H40+I40+J40+K40+L40</f>
        <v>0</v>
      </c>
      <c r="O40" s="301" t="str">
        <f t="shared" si="2"/>
        <v/>
      </c>
    </row>
    <row r="41" spans="1:15" ht="26.1" customHeight="1">
      <c r="A41" s="137" t="s">
        <v>670</v>
      </c>
      <c r="B41" s="222"/>
      <c r="C41" s="222"/>
      <c r="D41" s="222"/>
      <c r="E41" s="222"/>
      <c r="F41" s="222"/>
      <c r="G41" s="222"/>
      <c r="H41" s="222"/>
      <c r="I41" s="222"/>
      <c r="J41" s="222"/>
      <c r="K41" s="222"/>
      <c r="L41" s="222"/>
      <c r="M41" s="140">
        <f t="shared" si="3"/>
        <v>0</v>
      </c>
      <c r="N41" s="140">
        <f t="shared" si="4"/>
        <v>0</v>
      </c>
      <c r="O41" s="301" t="str">
        <f t="shared" si="2"/>
        <v/>
      </c>
    </row>
    <row r="42" spans="1:15" ht="26.1" customHeight="1">
      <c r="A42" s="137" t="s">
        <v>682</v>
      </c>
      <c r="B42" s="222"/>
      <c r="C42" s="222"/>
      <c r="D42" s="222"/>
      <c r="E42" s="222"/>
      <c r="F42" s="222"/>
      <c r="G42" s="222"/>
      <c r="H42" s="222"/>
      <c r="I42" s="222"/>
      <c r="J42" s="222"/>
      <c r="K42" s="222"/>
      <c r="L42" s="222"/>
      <c r="M42" s="140">
        <f t="shared" si="3"/>
        <v>0</v>
      </c>
      <c r="N42" s="140">
        <f t="shared" si="4"/>
        <v>0</v>
      </c>
      <c r="O42" s="301" t="str">
        <f t="shared" si="2"/>
        <v/>
      </c>
    </row>
    <row r="43" spans="1:15" ht="26.1" customHeight="1">
      <c r="A43" s="137" t="s">
        <v>939</v>
      </c>
      <c r="B43" s="222"/>
      <c r="C43" s="222"/>
      <c r="D43" s="222"/>
      <c r="E43" s="222"/>
      <c r="F43" s="222"/>
      <c r="G43" s="222"/>
      <c r="H43" s="222"/>
      <c r="I43" s="222"/>
      <c r="J43" s="222"/>
      <c r="K43" s="222"/>
      <c r="L43" s="222"/>
      <c r="M43" s="140">
        <f t="shared" si="3"/>
        <v>0</v>
      </c>
      <c r="N43" s="140">
        <f t="shared" si="4"/>
        <v>0</v>
      </c>
      <c r="O43" s="301" t="str">
        <f t="shared" si="2"/>
        <v/>
      </c>
    </row>
    <row r="44" spans="1:15" ht="26.1" customHeight="1">
      <c r="A44" s="137" t="s">
        <v>940</v>
      </c>
      <c r="B44" s="222"/>
      <c r="C44" s="222"/>
      <c r="D44" s="222"/>
      <c r="E44" s="222"/>
      <c r="F44" s="222"/>
      <c r="G44" s="222"/>
      <c r="H44" s="222"/>
      <c r="I44" s="222"/>
      <c r="J44" s="222"/>
      <c r="K44" s="222"/>
      <c r="L44" s="222"/>
      <c r="M44" s="140">
        <f t="shared" si="3"/>
        <v>0</v>
      </c>
      <c r="N44" s="140">
        <f t="shared" si="4"/>
        <v>0</v>
      </c>
      <c r="O44" s="301" t="str">
        <f t="shared" si="2"/>
        <v/>
      </c>
    </row>
    <row r="45" spans="1:15" ht="26.1" customHeight="1">
      <c r="A45" s="137" t="s">
        <v>941</v>
      </c>
      <c r="B45" s="222"/>
      <c r="C45" s="222"/>
      <c r="D45" s="222"/>
      <c r="E45" s="222"/>
      <c r="F45" s="222"/>
      <c r="G45" s="222"/>
      <c r="H45" s="222"/>
      <c r="I45" s="222"/>
      <c r="J45" s="222"/>
      <c r="K45" s="222"/>
      <c r="L45" s="222"/>
      <c r="M45" s="140">
        <f t="shared" si="3"/>
        <v>0</v>
      </c>
      <c r="N45" s="140">
        <f t="shared" si="4"/>
        <v>0</v>
      </c>
      <c r="O45" s="301" t="str">
        <f t="shared" si="2"/>
        <v/>
      </c>
    </row>
    <row r="46" spans="1:15" ht="26.1" customHeight="1">
      <c r="A46" s="137" t="s">
        <v>713</v>
      </c>
      <c r="B46" s="222"/>
      <c r="C46" s="222"/>
      <c r="D46" s="222"/>
      <c r="E46" s="222"/>
      <c r="F46" s="222"/>
      <c r="G46" s="222"/>
      <c r="H46" s="222"/>
      <c r="I46" s="222"/>
      <c r="J46" s="222"/>
      <c r="K46" s="222"/>
      <c r="L46" s="222"/>
      <c r="M46" s="140">
        <f t="shared" si="3"/>
        <v>0</v>
      </c>
      <c r="N46" s="140">
        <f t="shared" si="4"/>
        <v>0</v>
      </c>
      <c r="O46" s="301" t="str">
        <f t="shared" si="2"/>
        <v/>
      </c>
    </row>
    <row r="47" spans="1:15" ht="26.1" customHeight="1">
      <c r="A47" s="137" t="s">
        <v>942</v>
      </c>
      <c r="B47" s="222"/>
      <c r="C47" s="222"/>
      <c r="D47" s="222"/>
      <c r="E47" s="222"/>
      <c r="F47" s="222"/>
      <c r="G47" s="222"/>
      <c r="H47" s="222"/>
      <c r="I47" s="222"/>
      <c r="J47" s="222"/>
      <c r="K47" s="222"/>
      <c r="L47" s="222"/>
      <c r="M47" s="140">
        <f t="shared" si="3"/>
        <v>0</v>
      </c>
      <c r="N47" s="140">
        <f t="shared" si="4"/>
        <v>0</v>
      </c>
      <c r="O47" s="301" t="str">
        <f t="shared" si="2"/>
        <v/>
      </c>
    </row>
    <row r="48" spans="1:15" ht="26.1" customHeight="1">
      <c r="A48" s="137" t="s">
        <v>728</v>
      </c>
      <c r="B48" s="222"/>
      <c r="C48" s="222"/>
      <c r="D48" s="222"/>
      <c r="E48" s="222"/>
      <c r="F48" s="222"/>
      <c r="G48" s="222"/>
      <c r="H48" s="222"/>
      <c r="I48" s="222"/>
      <c r="J48" s="222"/>
      <c r="K48" s="222"/>
      <c r="L48" s="222"/>
      <c r="M48" s="140">
        <f t="shared" si="3"/>
        <v>0</v>
      </c>
      <c r="N48" s="140">
        <f t="shared" si="4"/>
        <v>0</v>
      </c>
      <c r="O48" s="301" t="str">
        <f t="shared" si="2"/>
        <v/>
      </c>
    </row>
    <row r="49" spans="1:15" ht="26.1" customHeight="1">
      <c r="A49" s="246" t="s">
        <v>985</v>
      </c>
      <c r="B49" s="222"/>
      <c r="C49" s="222"/>
      <c r="D49" s="222"/>
      <c r="E49" s="222"/>
      <c r="F49" s="222"/>
      <c r="G49" s="222"/>
      <c r="H49" s="222"/>
      <c r="I49" s="222"/>
      <c r="J49" s="222"/>
      <c r="K49" s="222"/>
      <c r="L49" s="222"/>
      <c r="M49" s="140">
        <f t="shared" si="3"/>
        <v>0</v>
      </c>
      <c r="N49" s="140">
        <f t="shared" si="4"/>
        <v>0</v>
      </c>
      <c r="O49" s="301" t="str">
        <f t="shared" si="2"/>
        <v/>
      </c>
    </row>
    <row r="50" spans="1:15" ht="26.1" customHeight="1">
      <c r="A50" s="246" t="s">
        <v>984</v>
      </c>
      <c r="B50" s="222"/>
      <c r="C50" s="222"/>
      <c r="D50" s="222"/>
      <c r="E50" s="222"/>
      <c r="F50" s="222"/>
      <c r="G50" s="222"/>
      <c r="H50" s="222"/>
      <c r="I50" s="222"/>
      <c r="J50" s="222"/>
      <c r="K50" s="222"/>
      <c r="L50" s="222"/>
      <c r="M50" s="140">
        <f t="shared" si="3"/>
        <v>0</v>
      </c>
      <c r="N50" s="140">
        <f t="shared" si="4"/>
        <v>0</v>
      </c>
      <c r="O50" s="301" t="str">
        <f t="shared" si="2"/>
        <v/>
      </c>
    </row>
    <row r="51" spans="1:15" ht="26.1" customHeight="1">
      <c r="A51" s="246" t="s">
        <v>983</v>
      </c>
      <c r="B51" s="222"/>
      <c r="C51" s="222"/>
      <c r="D51" s="222"/>
      <c r="E51" s="222"/>
      <c r="F51" s="222"/>
      <c r="G51" s="222"/>
      <c r="H51" s="222"/>
      <c r="I51" s="222"/>
      <c r="J51" s="222"/>
      <c r="K51" s="222"/>
      <c r="L51" s="222"/>
      <c r="M51" s="140">
        <f t="shared" si="3"/>
        <v>0</v>
      </c>
      <c r="N51" s="140">
        <f t="shared" si="4"/>
        <v>0</v>
      </c>
      <c r="O51" s="301" t="str">
        <f t="shared" si="2"/>
        <v/>
      </c>
    </row>
    <row r="52" spans="1:15" ht="26.1" customHeight="1">
      <c r="A52" s="246" t="s">
        <v>982</v>
      </c>
      <c r="B52" s="222"/>
      <c r="C52" s="222"/>
      <c r="D52" s="222"/>
      <c r="E52" s="222"/>
      <c r="F52" s="222"/>
      <c r="G52" s="222"/>
      <c r="H52" s="222"/>
      <c r="I52" s="222"/>
      <c r="J52" s="222"/>
      <c r="K52" s="222"/>
      <c r="L52" s="222"/>
      <c r="M52" s="140">
        <f t="shared" si="3"/>
        <v>0</v>
      </c>
      <c r="N52" s="140">
        <f t="shared" si="4"/>
        <v>0</v>
      </c>
      <c r="O52" s="301" t="str">
        <f t="shared" si="2"/>
        <v/>
      </c>
    </row>
    <row r="53" spans="1:15" ht="26.1" customHeight="1">
      <c r="A53" s="246" t="s">
        <v>981</v>
      </c>
      <c r="B53" s="222"/>
      <c r="C53" s="222"/>
      <c r="D53" s="222"/>
      <c r="E53" s="222"/>
      <c r="F53" s="222"/>
      <c r="G53" s="222"/>
      <c r="H53" s="222"/>
      <c r="I53" s="222"/>
      <c r="J53" s="222"/>
      <c r="K53" s="222"/>
      <c r="L53" s="222"/>
      <c r="M53" s="140">
        <f t="shared" si="3"/>
        <v>0</v>
      </c>
      <c r="N53" s="140">
        <f t="shared" si="4"/>
        <v>0</v>
      </c>
      <c r="O53" s="301" t="str">
        <f t="shared" si="2"/>
        <v/>
      </c>
    </row>
    <row r="54" spans="1:15" ht="26.1" customHeight="1">
      <c r="A54" s="246" t="s">
        <v>980</v>
      </c>
      <c r="B54" s="222"/>
      <c r="C54" s="222"/>
      <c r="D54" s="222"/>
      <c r="E54" s="222"/>
      <c r="F54" s="222"/>
      <c r="G54" s="222"/>
      <c r="H54" s="222"/>
      <c r="I54" s="222"/>
      <c r="J54" s="222"/>
      <c r="K54" s="222"/>
      <c r="L54" s="222"/>
      <c r="M54" s="140">
        <f t="shared" si="3"/>
        <v>0</v>
      </c>
      <c r="N54" s="140">
        <f t="shared" si="4"/>
        <v>0</v>
      </c>
      <c r="O54" s="301" t="str">
        <f t="shared" si="2"/>
        <v/>
      </c>
    </row>
    <row r="55" spans="1:15" ht="26.1" customHeight="1">
      <c r="A55" s="246" t="s">
        <v>979</v>
      </c>
      <c r="B55" s="222"/>
      <c r="C55" s="222"/>
      <c r="D55" s="222"/>
      <c r="E55" s="222"/>
      <c r="F55" s="222"/>
      <c r="G55" s="222"/>
      <c r="H55" s="222"/>
      <c r="I55" s="222"/>
      <c r="J55" s="222"/>
      <c r="K55" s="222"/>
      <c r="L55" s="222"/>
      <c r="M55" s="140">
        <f t="shared" si="3"/>
        <v>0</v>
      </c>
      <c r="N55" s="140">
        <f t="shared" si="4"/>
        <v>0</v>
      </c>
      <c r="O55" s="301" t="str">
        <f t="shared" si="2"/>
        <v/>
      </c>
    </row>
    <row r="56" spans="1:15" ht="26.1" customHeight="1">
      <c r="A56" s="246" t="s">
        <v>978</v>
      </c>
      <c r="B56" s="222"/>
      <c r="C56" s="222"/>
      <c r="D56" s="222"/>
      <c r="E56" s="222"/>
      <c r="F56" s="222"/>
      <c r="G56" s="222"/>
      <c r="H56" s="222"/>
      <c r="I56" s="222"/>
      <c r="J56" s="222"/>
      <c r="K56" s="222"/>
      <c r="L56" s="222"/>
      <c r="M56" s="140">
        <f t="shared" si="3"/>
        <v>0</v>
      </c>
      <c r="N56" s="140">
        <f t="shared" si="4"/>
        <v>0</v>
      </c>
      <c r="O56" s="301" t="str">
        <f t="shared" si="2"/>
        <v/>
      </c>
    </row>
    <row r="57" spans="1:15" ht="26.1" customHeight="1">
      <c r="A57" s="246" t="s">
        <v>977</v>
      </c>
      <c r="B57" s="222"/>
      <c r="C57" s="222"/>
      <c r="D57" s="222"/>
      <c r="E57" s="222"/>
      <c r="F57" s="222"/>
      <c r="G57" s="222"/>
      <c r="H57" s="222"/>
      <c r="I57" s="222"/>
      <c r="J57" s="222"/>
      <c r="K57" s="222"/>
      <c r="L57" s="222"/>
      <c r="M57" s="140">
        <f t="shared" si="3"/>
        <v>0</v>
      </c>
      <c r="N57" s="140">
        <f t="shared" si="4"/>
        <v>0</v>
      </c>
      <c r="O57" s="301" t="str">
        <f t="shared" si="2"/>
        <v/>
      </c>
    </row>
    <row r="58" spans="1:15" ht="26.1" customHeight="1">
      <c r="A58" s="246" t="s">
        <v>976</v>
      </c>
      <c r="B58" s="222"/>
      <c r="C58" s="222"/>
      <c r="D58" s="222"/>
      <c r="E58" s="222"/>
      <c r="F58" s="222"/>
      <c r="G58" s="222"/>
      <c r="H58" s="222"/>
      <c r="I58" s="222"/>
      <c r="J58" s="222"/>
      <c r="K58" s="222"/>
      <c r="L58" s="222"/>
      <c r="M58" s="140">
        <f t="shared" si="3"/>
        <v>0</v>
      </c>
      <c r="N58" s="140">
        <f t="shared" si="4"/>
        <v>0</v>
      </c>
      <c r="O58" s="301" t="str">
        <f t="shared" si="2"/>
        <v/>
      </c>
    </row>
    <row r="59" spans="1:15" ht="26.1" customHeight="1">
      <c r="A59" s="246" t="s">
        <v>975</v>
      </c>
      <c r="B59" s="222"/>
      <c r="C59" s="222"/>
      <c r="D59" s="222"/>
      <c r="E59" s="222"/>
      <c r="F59" s="222"/>
      <c r="G59" s="222"/>
      <c r="H59" s="222"/>
      <c r="I59" s="222"/>
      <c r="J59" s="222"/>
      <c r="K59" s="222"/>
      <c r="L59" s="222"/>
      <c r="M59" s="140">
        <f t="shared" si="3"/>
        <v>0</v>
      </c>
      <c r="N59" s="140">
        <f t="shared" si="4"/>
        <v>0</v>
      </c>
      <c r="O59" s="301" t="str">
        <f t="shared" si="2"/>
        <v/>
      </c>
    </row>
    <row r="60" spans="1:15" ht="26.1" customHeight="1">
      <c r="A60" s="247" t="s">
        <v>973</v>
      </c>
      <c r="B60" s="222"/>
      <c r="C60" s="222"/>
      <c r="D60" s="222"/>
      <c r="E60" s="222"/>
      <c r="F60" s="222"/>
      <c r="G60" s="222"/>
      <c r="H60" s="222"/>
      <c r="I60" s="222"/>
      <c r="J60" s="222"/>
      <c r="K60" s="222"/>
      <c r="L60" s="222"/>
      <c r="M60" s="140">
        <f t="shared" si="3"/>
        <v>0</v>
      </c>
      <c r="N60" s="140">
        <f t="shared" si="4"/>
        <v>0</v>
      </c>
      <c r="O60" s="301" t="str">
        <f t="shared" si="2"/>
        <v/>
      </c>
    </row>
    <row r="61" spans="1:15" ht="26.1" customHeight="1">
      <c r="A61" s="247" t="s">
        <v>878</v>
      </c>
      <c r="B61" s="222"/>
      <c r="C61" s="222"/>
      <c r="D61" s="222"/>
      <c r="E61" s="222"/>
      <c r="F61" s="222"/>
      <c r="G61" s="222"/>
      <c r="H61" s="222"/>
      <c r="I61" s="222"/>
      <c r="J61" s="222"/>
      <c r="K61" s="222"/>
      <c r="L61" s="222"/>
      <c r="M61" s="140">
        <f t="shared" si="3"/>
        <v>0</v>
      </c>
      <c r="N61" s="140">
        <f t="shared" si="4"/>
        <v>0</v>
      </c>
      <c r="O61" s="301" t="str">
        <f t="shared" si="2"/>
        <v/>
      </c>
    </row>
    <row r="62" spans="1:15" ht="26.1" customHeight="1">
      <c r="A62" s="134" t="s">
        <v>893</v>
      </c>
      <c r="B62" s="141">
        <f>+SUM(B7:B61)</f>
        <v>0</v>
      </c>
      <c r="C62" s="141">
        <f t="shared" ref="C62:L62" si="5">+SUM(C7:C61)</f>
        <v>0</v>
      </c>
      <c r="D62" s="141">
        <f t="shared" si="5"/>
        <v>0</v>
      </c>
      <c r="E62" s="141">
        <f t="shared" si="5"/>
        <v>0</v>
      </c>
      <c r="F62" s="141">
        <f t="shared" si="5"/>
        <v>0</v>
      </c>
      <c r="G62" s="141">
        <f t="shared" si="5"/>
        <v>18351</v>
      </c>
      <c r="H62" s="141">
        <f t="shared" si="5"/>
        <v>0</v>
      </c>
      <c r="I62" s="141">
        <f t="shared" si="5"/>
        <v>0</v>
      </c>
      <c r="J62" s="141">
        <f t="shared" si="5"/>
        <v>0</v>
      </c>
      <c r="K62" s="141">
        <f t="shared" si="5"/>
        <v>0</v>
      </c>
      <c r="L62" s="141">
        <f t="shared" si="5"/>
        <v>0</v>
      </c>
      <c r="M62" s="140">
        <f t="shared" si="3"/>
        <v>18351</v>
      </c>
      <c r="N62" s="140">
        <f t="shared" si="4"/>
        <v>18351</v>
      </c>
    </row>
    <row r="63" spans="1:15">
      <c r="A63" s="76"/>
      <c r="B63" s="138"/>
      <c r="C63" s="138"/>
      <c r="D63" s="138"/>
      <c r="E63" s="138"/>
      <c r="F63" s="76"/>
      <c r="G63" s="138"/>
      <c r="H63" s="138"/>
      <c r="I63" s="138"/>
      <c r="J63" s="138"/>
      <c r="K63" s="138"/>
      <c r="L63" s="138"/>
    </row>
    <row r="64" spans="1:15">
      <c r="A64" s="76"/>
      <c r="B64" s="76"/>
      <c r="C64" s="76"/>
      <c r="D64" s="76"/>
      <c r="E64" s="76"/>
      <c r="F64" s="76"/>
      <c r="G64" s="76"/>
      <c r="H64" s="76"/>
      <c r="I64" s="76"/>
      <c r="J64" s="76"/>
    </row>
    <row r="65" spans="1:10">
      <c r="A65" s="76"/>
      <c r="B65" s="76"/>
      <c r="C65" s="76"/>
      <c r="D65" s="76"/>
      <c r="E65" s="76"/>
      <c r="F65" s="76"/>
      <c r="G65" s="76"/>
      <c r="H65" s="76"/>
      <c r="I65" s="76"/>
      <c r="J65" s="76"/>
    </row>
    <row r="66" spans="1:10">
      <c r="A66" s="76"/>
      <c r="B66" s="76"/>
      <c r="C66" s="76"/>
      <c r="D66" s="76"/>
      <c r="E66" s="76"/>
      <c r="F66" s="76"/>
      <c r="G66" s="76"/>
      <c r="H66" s="76"/>
      <c r="I66" s="76"/>
      <c r="J66" s="76"/>
    </row>
    <row r="67" spans="1:10">
      <c r="A67" s="76"/>
      <c r="B67" s="76"/>
      <c r="C67" s="76"/>
      <c r="D67" s="76"/>
      <c r="E67" s="76"/>
      <c r="F67" s="76"/>
      <c r="G67" s="76"/>
      <c r="H67" s="76"/>
      <c r="I67" s="76"/>
      <c r="J67" s="76"/>
    </row>
    <row r="68" spans="1:10">
      <c r="A68" s="76"/>
      <c r="B68" s="76"/>
      <c r="C68" s="76"/>
      <c r="D68" s="76"/>
      <c r="E68" s="76"/>
      <c r="F68" s="76"/>
      <c r="G68" s="76"/>
      <c r="H68" s="76"/>
      <c r="I68" s="76"/>
      <c r="J68" s="76"/>
    </row>
    <row r="69" spans="1:10">
      <c r="A69" s="76"/>
      <c r="B69" s="76"/>
      <c r="C69" s="76"/>
      <c r="D69" s="76"/>
      <c r="E69" s="76"/>
      <c r="F69" s="76"/>
      <c r="G69" s="76"/>
      <c r="H69" s="76"/>
      <c r="I69" s="76"/>
      <c r="J69" s="76"/>
    </row>
    <row r="70" spans="1:10">
      <c r="A70" s="76"/>
      <c r="B70" s="76"/>
      <c r="C70" s="76"/>
      <c r="D70" s="76"/>
      <c r="E70" s="76"/>
      <c r="F70" s="76"/>
      <c r="G70" s="76"/>
      <c r="H70" s="76"/>
      <c r="I70" s="76"/>
      <c r="J70" s="76"/>
    </row>
    <row r="71" spans="1:10">
      <c r="A71" s="76"/>
      <c r="B71" s="76"/>
      <c r="C71" s="76"/>
      <c r="D71" s="76"/>
      <c r="E71" s="76"/>
      <c r="F71" s="76"/>
      <c r="G71" s="76"/>
      <c r="H71" s="76"/>
      <c r="I71" s="76"/>
      <c r="J71" s="76"/>
    </row>
    <row r="72" spans="1:10">
      <c r="A72" s="76"/>
      <c r="B72" s="76"/>
      <c r="C72" s="76"/>
      <c r="D72" s="76"/>
      <c r="E72" s="76"/>
      <c r="F72" s="76"/>
      <c r="G72" s="76"/>
      <c r="H72" s="76"/>
      <c r="I72" s="76"/>
      <c r="J72" s="76"/>
    </row>
    <row r="73" spans="1:10">
      <c r="A73" s="76"/>
      <c r="B73" s="76"/>
      <c r="C73" s="76"/>
      <c r="D73" s="76"/>
      <c r="E73" s="76"/>
      <c r="F73" s="76"/>
      <c r="G73" s="76"/>
      <c r="H73" s="76"/>
      <c r="I73" s="76"/>
      <c r="J73" s="76"/>
    </row>
    <row r="74" spans="1:10">
      <c r="A74" s="76"/>
      <c r="B74" s="76"/>
      <c r="C74" s="76"/>
      <c r="D74" s="76"/>
      <c r="E74" s="76"/>
      <c r="F74" s="76"/>
      <c r="G74" s="76"/>
      <c r="H74" s="76"/>
      <c r="I74" s="76"/>
      <c r="J74" s="76"/>
    </row>
    <row r="75" spans="1:10">
      <c r="A75" s="76"/>
      <c r="B75" s="76"/>
      <c r="C75" s="76"/>
      <c r="D75" s="76"/>
      <c r="E75" s="76"/>
      <c r="F75" s="76"/>
      <c r="G75" s="76"/>
      <c r="H75" s="76"/>
      <c r="I75" s="76"/>
      <c r="J75" s="76"/>
    </row>
    <row r="76" spans="1:10">
      <c r="A76" s="76"/>
      <c r="B76" s="76"/>
      <c r="C76" s="76"/>
      <c r="D76" s="76"/>
      <c r="E76" s="76"/>
      <c r="F76" s="76"/>
      <c r="G76" s="76"/>
      <c r="H76" s="76"/>
      <c r="I76" s="76"/>
      <c r="J76" s="76"/>
    </row>
    <row r="77" spans="1:10">
      <c r="A77" s="76"/>
      <c r="B77" s="76"/>
      <c r="C77" s="76"/>
      <c r="D77" s="76"/>
      <c r="E77" s="76"/>
      <c r="F77" s="76"/>
      <c r="G77" s="76"/>
      <c r="H77" s="76"/>
      <c r="I77" s="76"/>
      <c r="J77" s="76"/>
    </row>
    <row r="78" spans="1:10">
      <c r="A78" s="76"/>
      <c r="B78" s="76"/>
      <c r="C78" s="76"/>
      <c r="D78" s="76"/>
      <c r="E78" s="76"/>
      <c r="F78" s="76"/>
      <c r="G78" s="76"/>
      <c r="H78" s="76"/>
      <c r="I78" s="76"/>
      <c r="J78" s="76"/>
    </row>
    <row r="79" spans="1:10">
      <c r="A79" s="76"/>
      <c r="B79" s="76"/>
      <c r="C79" s="76"/>
      <c r="D79" s="76"/>
      <c r="E79" s="76"/>
      <c r="F79" s="76"/>
      <c r="G79" s="76"/>
      <c r="H79" s="76"/>
      <c r="I79" s="76"/>
      <c r="J79" s="76"/>
    </row>
    <row r="80" spans="1:10">
      <c r="A80" s="76"/>
      <c r="B80" s="76"/>
      <c r="C80" s="76"/>
      <c r="D80" s="76"/>
      <c r="E80" s="76"/>
      <c r="F80" s="76"/>
      <c r="G80" s="76"/>
      <c r="H80" s="76"/>
      <c r="I80" s="76"/>
      <c r="J80" s="76"/>
    </row>
    <row r="81" spans="1:10">
      <c r="A81" s="76"/>
      <c r="B81" s="76"/>
      <c r="C81" s="76"/>
      <c r="D81" s="76"/>
      <c r="E81" s="76"/>
      <c r="F81" s="76"/>
      <c r="G81" s="76"/>
      <c r="H81" s="76"/>
      <c r="I81" s="76"/>
      <c r="J81" s="76"/>
    </row>
    <row r="82" spans="1:10">
      <c r="A82" s="76"/>
      <c r="B82" s="76"/>
      <c r="C82" s="76"/>
      <c r="D82" s="76"/>
      <c r="E82" s="76"/>
      <c r="F82" s="76"/>
      <c r="G82" s="76"/>
      <c r="H82" s="76"/>
      <c r="I82" s="76"/>
      <c r="J82" s="76"/>
    </row>
    <row r="83" spans="1:10">
      <c r="A83" s="76"/>
      <c r="B83" s="76"/>
      <c r="C83" s="76"/>
      <c r="D83" s="76"/>
      <c r="E83" s="76"/>
      <c r="F83" s="76"/>
      <c r="G83" s="76"/>
      <c r="H83" s="76"/>
      <c r="I83" s="76"/>
      <c r="J83" s="76"/>
    </row>
    <row r="84" spans="1:10">
      <c r="A84" s="76"/>
      <c r="B84" s="76"/>
      <c r="C84" s="76"/>
      <c r="D84" s="76"/>
      <c r="E84" s="76"/>
      <c r="F84" s="76"/>
      <c r="G84" s="76"/>
      <c r="H84" s="76"/>
      <c r="I84" s="76"/>
      <c r="J84" s="76"/>
    </row>
    <row r="85" spans="1:10">
      <c r="A85" s="76"/>
      <c r="B85" s="76"/>
      <c r="C85" s="76"/>
      <c r="D85" s="76"/>
      <c r="E85" s="76"/>
      <c r="F85" s="76"/>
      <c r="G85" s="76"/>
      <c r="H85" s="76"/>
      <c r="I85" s="76"/>
      <c r="J85" s="76"/>
    </row>
    <row r="86" spans="1:10">
      <c r="A86" s="76"/>
      <c r="B86" s="76"/>
      <c r="C86" s="76"/>
      <c r="D86" s="76"/>
      <c r="E86" s="76"/>
      <c r="F86" s="76"/>
      <c r="G86" s="76"/>
      <c r="H86" s="76"/>
      <c r="I86" s="76"/>
      <c r="J86" s="76"/>
    </row>
    <row r="87" spans="1:10">
      <c r="A87" s="76"/>
      <c r="B87" s="76"/>
      <c r="C87" s="76"/>
      <c r="D87" s="76"/>
      <c r="E87" s="76"/>
      <c r="F87" s="76"/>
      <c r="G87" s="76"/>
      <c r="H87" s="76"/>
      <c r="I87" s="76"/>
      <c r="J87" s="76"/>
    </row>
    <row r="88" spans="1:10">
      <c r="A88" s="76"/>
      <c r="B88" s="76"/>
      <c r="C88" s="76"/>
      <c r="D88" s="76"/>
      <c r="E88" s="76"/>
      <c r="F88" s="76"/>
      <c r="G88" s="76"/>
      <c r="H88" s="76"/>
      <c r="I88" s="76"/>
      <c r="J88" s="76"/>
    </row>
    <row r="89" spans="1:10">
      <c r="A89" s="76"/>
      <c r="B89" s="76"/>
      <c r="C89" s="76"/>
      <c r="D89" s="76"/>
      <c r="E89" s="76"/>
      <c r="F89" s="76"/>
      <c r="G89" s="76"/>
      <c r="H89" s="76"/>
      <c r="I89" s="76"/>
      <c r="J89" s="76"/>
    </row>
    <row r="90" spans="1:10">
      <c r="A90" s="76"/>
      <c r="B90" s="76"/>
      <c r="C90" s="76"/>
      <c r="D90" s="76"/>
      <c r="E90" s="76"/>
      <c r="F90" s="76"/>
      <c r="G90" s="76"/>
      <c r="H90" s="76"/>
      <c r="I90" s="76"/>
      <c r="J90" s="76"/>
    </row>
    <row r="91" spans="1:10">
      <c r="A91" s="76"/>
      <c r="B91" s="76"/>
      <c r="C91" s="76"/>
      <c r="D91" s="76"/>
      <c r="E91" s="76"/>
      <c r="F91" s="76"/>
      <c r="G91" s="76"/>
      <c r="H91" s="76"/>
      <c r="I91" s="76"/>
      <c r="J91" s="76"/>
    </row>
    <row r="92" spans="1:10">
      <c r="F92" s="76"/>
    </row>
    <row r="93" spans="1:10">
      <c r="F93" s="76"/>
    </row>
    <row r="94" spans="1:10">
      <c r="F94" s="76"/>
    </row>
    <row r="95" spans="1:10">
      <c r="F95" s="76"/>
    </row>
    <row r="96" spans="1:10">
      <c r="F96" s="76"/>
    </row>
    <row r="97" spans="6:6">
      <c r="F97" s="76"/>
    </row>
    <row r="98" spans="6:6">
      <c r="F98" s="76"/>
    </row>
    <row r="99" spans="6:6">
      <c r="F99" s="76"/>
    </row>
    <row r="100" spans="6:6">
      <c r="F100" s="76"/>
    </row>
    <row r="101" spans="6:6">
      <c r="F101" s="76"/>
    </row>
    <row r="102" spans="6:6">
      <c r="F102" s="76"/>
    </row>
    <row r="103" spans="6:6">
      <c r="F103" s="76"/>
    </row>
    <row r="104" spans="6:6">
      <c r="F104" s="76"/>
    </row>
    <row r="105" spans="6:6">
      <c r="F105" s="76"/>
    </row>
    <row r="106" spans="6:6">
      <c r="F106" s="76"/>
    </row>
    <row r="107" spans="6:6">
      <c r="F107" s="76"/>
    </row>
    <row r="108" spans="6:6">
      <c r="F108" s="76"/>
    </row>
    <row r="109" spans="6:6">
      <c r="F109" s="76"/>
    </row>
    <row r="110" spans="6:6">
      <c r="F110" s="76"/>
    </row>
    <row r="111" spans="6:6">
      <c r="F111" s="76"/>
    </row>
    <row r="112" spans="6:6">
      <c r="F112" s="76"/>
    </row>
    <row r="113" spans="6:6">
      <c r="F113" s="76"/>
    </row>
    <row r="114" spans="6:6">
      <c r="F114" s="76"/>
    </row>
    <row r="115" spans="6:6">
      <c r="F115" s="76"/>
    </row>
    <row r="116" spans="6:6">
      <c r="F116" s="76"/>
    </row>
    <row r="117" spans="6:6">
      <c r="F117" s="76"/>
    </row>
    <row r="118" spans="6:6">
      <c r="F118" s="76"/>
    </row>
    <row r="119" spans="6:6">
      <c r="F119" s="76"/>
    </row>
    <row r="120" spans="6:6">
      <c r="F120" s="76"/>
    </row>
    <row r="121" spans="6:6">
      <c r="F121" s="76"/>
    </row>
    <row r="122" spans="6:6">
      <c r="F122" s="76"/>
    </row>
    <row r="123" spans="6:6">
      <c r="F123" s="76"/>
    </row>
    <row r="124" spans="6:6">
      <c r="F124" s="76"/>
    </row>
    <row r="125" spans="6:6">
      <c r="F125" s="76"/>
    </row>
    <row r="126" spans="6:6">
      <c r="F126" s="76"/>
    </row>
    <row r="127" spans="6:6">
      <c r="F127" s="76"/>
    </row>
    <row r="128" spans="6:6">
      <c r="F128" s="76"/>
    </row>
    <row r="129" spans="6:6">
      <c r="F129" s="76"/>
    </row>
    <row r="130" spans="6:6">
      <c r="F130" s="76"/>
    </row>
    <row r="131" spans="6:6">
      <c r="F131" s="76"/>
    </row>
    <row r="132" spans="6:6">
      <c r="F132" s="76"/>
    </row>
    <row r="133" spans="6:6">
      <c r="F133" s="76"/>
    </row>
    <row r="134" spans="6:6">
      <c r="F134" s="76"/>
    </row>
    <row r="135" spans="6:6">
      <c r="F135" s="76"/>
    </row>
    <row r="136" spans="6:6">
      <c r="F136" s="76"/>
    </row>
    <row r="137" spans="6:6">
      <c r="F137" s="76"/>
    </row>
    <row r="138" spans="6:6">
      <c r="F138" s="76"/>
    </row>
    <row r="139" spans="6:6">
      <c r="F139" s="76"/>
    </row>
    <row r="140" spans="6:6">
      <c r="F140" s="76"/>
    </row>
    <row r="141" spans="6:6">
      <c r="F141" s="76"/>
    </row>
    <row r="142" spans="6:6">
      <c r="F142" s="76"/>
    </row>
    <row r="143" spans="6:6">
      <c r="F143" s="76"/>
    </row>
    <row r="144" spans="6:6">
      <c r="F144" s="76"/>
    </row>
    <row r="145" spans="6:6">
      <c r="F145" s="76"/>
    </row>
    <row r="146" spans="6:6">
      <c r="F146" s="76"/>
    </row>
    <row r="147" spans="6:6">
      <c r="F147" s="76"/>
    </row>
    <row r="148" spans="6:6">
      <c r="F148" s="76"/>
    </row>
    <row r="149" spans="6:6">
      <c r="F149" s="76"/>
    </row>
    <row r="150" spans="6:6">
      <c r="F150" s="76"/>
    </row>
    <row r="151" spans="6:6">
      <c r="F151" s="76"/>
    </row>
    <row r="152" spans="6:6">
      <c r="F152" s="76"/>
    </row>
    <row r="153" spans="6:6">
      <c r="F153" s="76"/>
    </row>
    <row r="154" spans="6:6">
      <c r="F154" s="76"/>
    </row>
    <row r="155" spans="6:6">
      <c r="F155" s="76"/>
    </row>
    <row r="156" spans="6:6">
      <c r="F156" s="76"/>
    </row>
    <row r="157" spans="6:6">
      <c r="F157" s="76"/>
    </row>
    <row r="158" spans="6:6">
      <c r="F158" s="76"/>
    </row>
    <row r="159" spans="6:6">
      <c r="F159" s="76"/>
    </row>
    <row r="160" spans="6:6">
      <c r="F160" s="76"/>
    </row>
    <row r="161" spans="6:6">
      <c r="F161" s="76"/>
    </row>
    <row r="162" spans="6:6">
      <c r="F162" s="76"/>
    </row>
    <row r="163" spans="6:6">
      <c r="F163" s="76"/>
    </row>
    <row r="164" spans="6:6">
      <c r="F164" s="76"/>
    </row>
    <row r="165" spans="6:6">
      <c r="F165" s="76"/>
    </row>
    <row r="166" spans="6:6">
      <c r="F166" s="76"/>
    </row>
    <row r="167" spans="6:6">
      <c r="F167" s="76"/>
    </row>
    <row r="168" spans="6:6">
      <c r="F168" s="76"/>
    </row>
    <row r="169" spans="6:6">
      <c r="F169" s="76"/>
    </row>
    <row r="170" spans="6:6">
      <c r="F170" s="76"/>
    </row>
    <row r="171" spans="6:6">
      <c r="F171" s="76"/>
    </row>
    <row r="172" spans="6:6">
      <c r="F172" s="76"/>
    </row>
    <row r="173" spans="6:6">
      <c r="F173" s="76"/>
    </row>
    <row r="174" spans="6:6">
      <c r="F174" s="76"/>
    </row>
    <row r="175" spans="6:6">
      <c r="F175" s="76"/>
    </row>
    <row r="176" spans="6:6">
      <c r="F176" s="76"/>
    </row>
    <row r="177" spans="6:6">
      <c r="F177" s="76"/>
    </row>
    <row r="178" spans="6:6">
      <c r="F178" s="76"/>
    </row>
    <row r="179" spans="6:6">
      <c r="F179" s="76"/>
    </row>
    <row r="180" spans="6:6">
      <c r="F180" s="76"/>
    </row>
    <row r="181" spans="6:6">
      <c r="F181" s="76"/>
    </row>
    <row r="182" spans="6:6">
      <c r="F182" s="76"/>
    </row>
    <row r="183" spans="6:6">
      <c r="F183" s="76"/>
    </row>
    <row r="184" spans="6:6">
      <c r="F184" s="76"/>
    </row>
    <row r="185" spans="6:6">
      <c r="F185" s="76"/>
    </row>
    <row r="186" spans="6:6">
      <c r="F186" s="76"/>
    </row>
    <row r="187" spans="6:6">
      <c r="F187" s="76"/>
    </row>
    <row r="188" spans="6:6">
      <c r="F188" s="76"/>
    </row>
    <row r="189" spans="6:6">
      <c r="F189" s="76"/>
    </row>
    <row r="190" spans="6:6">
      <c r="F190" s="76"/>
    </row>
    <row r="191" spans="6:6">
      <c r="F191" s="76"/>
    </row>
    <row r="192" spans="6:6">
      <c r="F192" s="76"/>
    </row>
    <row r="193" spans="6:6">
      <c r="F193" s="76"/>
    </row>
    <row r="194" spans="6:6">
      <c r="F194" s="76"/>
    </row>
    <row r="195" spans="6:6">
      <c r="F195" s="76"/>
    </row>
    <row r="196" spans="6:6">
      <c r="F196" s="76"/>
    </row>
  </sheetData>
  <conditionalFormatting sqref="D1">
    <cfRule type="containsText" dxfId="4" priority="1" operator="containsText" text="Errors">
      <formula>NOT(ISERROR(SEARCH("Errors",D1)))</formula>
    </cfRule>
  </conditionalFormatting>
  <dataValidations count="2">
    <dataValidation type="list" showInputMessage="1" showErrorMessage="1" sqref="A2">
      <formula1>CAU</formula1>
    </dataValidation>
    <dataValidation type="whole" allowBlank="1" showInputMessage="1" showErrorMessage="1" errorTitle="Data Validation" error="Please enter a whole number between 0 and 2147483647." sqref="B7:N62">
      <formula1>0</formula1>
      <formula2>10000000000</formula2>
    </dataValidation>
  </dataValidations>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1">
        <x14:dataValidation type="list" showInputMessage="1" showErrorMessage="1">
          <x14:formula1>
            <xm:f>'Addl Info'!$A$2:$A$3</xm:f>
          </x14:formula1>
          <xm:sqref>B2</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8" tint="0.39997558519241921"/>
  </sheetPr>
  <dimension ref="A1:O196"/>
  <sheetViews>
    <sheetView workbookViewId="0">
      <selection activeCell="E4" sqref="E4"/>
    </sheetView>
  </sheetViews>
  <sheetFormatPr defaultColWidth="8.88671875" defaultRowHeight="13.2"/>
  <cols>
    <col min="1" max="1" width="30.6640625" style="2" customWidth="1"/>
    <col min="2" max="2" width="15.6640625" style="2" customWidth="1"/>
    <col min="3" max="3" width="15.6640625" style="2" hidden="1" customWidth="1"/>
    <col min="4" max="5" width="15.6640625" style="2" customWidth="1"/>
    <col min="6" max="6" width="15.6640625" style="2" hidden="1" customWidth="1"/>
    <col min="7" max="8" width="15.6640625" style="2" customWidth="1"/>
    <col min="9" max="9" width="15.6640625" style="2" hidden="1" customWidth="1"/>
    <col min="10" max="12" width="15.6640625" style="2" customWidth="1"/>
    <col min="13" max="14" width="25.6640625" style="2" customWidth="1"/>
    <col min="15" max="16384" width="8.88671875" style="2"/>
  </cols>
  <sheetData>
    <row r="1" spans="1:15">
      <c r="A1" s="197" t="s">
        <v>1080</v>
      </c>
      <c r="B1" s="198"/>
      <c r="D1" s="188" t="str">
        <f>IF('Compliance Issues'!R3="x","Errors exist, see the Compliance Issues tab.","")</f>
        <v>Errors exist, see the Compliance Issues tab.</v>
      </c>
      <c r="E1" s="188"/>
      <c r="G1" s="188"/>
      <c r="H1" s="188"/>
      <c r="I1" s="188"/>
      <c r="J1" s="188"/>
      <c r="K1" s="188"/>
      <c r="L1" s="188"/>
    </row>
    <row r="2" spans="1:15" ht="15.6">
      <c r="A2" s="10" t="str">
        <f>'180B IIIB'!A2</f>
        <v>Dane</v>
      </c>
      <c r="B2" s="8" t="s">
        <v>4</v>
      </c>
      <c r="D2" s="179" t="str">
        <f>LOOKUP(B2,Date,'Addl Info'!B9:B9)</f>
        <v>2021 BUDGET</v>
      </c>
      <c r="E2" s="189">
        <f ca="1">IF(D2="Non-Submission Period",0,LOOKUP(A2,CAUTAU,Allocations!P4:P6))</f>
        <v>28657</v>
      </c>
      <c r="G2" s="179"/>
      <c r="H2" s="188"/>
      <c r="I2" s="188"/>
      <c r="K2" s="190"/>
    </row>
    <row r="3" spans="1:15">
      <c r="A3" s="188"/>
      <c r="B3" s="192"/>
      <c r="C3" s="192"/>
      <c r="D3" s="242" t="s">
        <v>917</v>
      </c>
      <c r="E3" s="191">
        <f ca="1">E2-G62</f>
        <v>0</v>
      </c>
      <c r="G3" s="188"/>
      <c r="H3" s="192"/>
      <c r="I3" s="192"/>
      <c r="J3" s="192"/>
      <c r="K3" s="192"/>
      <c r="L3" s="188"/>
    </row>
    <row r="4" spans="1:15">
      <c r="A4" s="188"/>
      <c r="B4" s="192"/>
      <c r="C4" s="192"/>
      <c r="D4" s="188"/>
      <c r="E4" s="188"/>
      <c r="G4" s="188"/>
      <c r="H4" s="192"/>
      <c r="I4" s="192"/>
      <c r="J4" s="192"/>
      <c r="K4" s="192"/>
      <c r="L4" s="188"/>
    </row>
    <row r="5" spans="1:15">
      <c r="A5" s="193"/>
      <c r="B5" s="194"/>
      <c r="C5" s="194"/>
      <c r="D5" s="188"/>
      <c r="E5" s="188"/>
      <c r="G5" s="188"/>
      <c r="H5" s="194"/>
      <c r="I5" s="194"/>
      <c r="J5" s="194"/>
      <c r="K5" s="194"/>
      <c r="L5" s="188"/>
    </row>
    <row r="6" spans="1:15" ht="77.099999999999994" customHeight="1">
      <c r="A6" s="195" t="s">
        <v>918</v>
      </c>
      <c r="B6" s="195" t="s">
        <v>955</v>
      </c>
      <c r="C6" s="195" t="s">
        <v>987</v>
      </c>
      <c r="D6" s="195" t="s">
        <v>919</v>
      </c>
      <c r="E6" s="195" t="s">
        <v>920</v>
      </c>
      <c r="F6" s="195" t="s">
        <v>987</v>
      </c>
      <c r="G6" s="195" t="s">
        <v>1040</v>
      </c>
      <c r="H6" s="195" t="s">
        <v>921</v>
      </c>
      <c r="I6" s="195" t="s">
        <v>987</v>
      </c>
      <c r="J6" s="195" t="s">
        <v>922</v>
      </c>
      <c r="K6" s="195" t="s">
        <v>923</v>
      </c>
      <c r="L6" s="195" t="s">
        <v>924</v>
      </c>
      <c r="M6" s="195" t="s">
        <v>966</v>
      </c>
      <c r="N6" s="195" t="s">
        <v>967</v>
      </c>
    </row>
    <row r="7" spans="1:15" ht="26.1" customHeight="1">
      <c r="A7" s="249" t="s">
        <v>168</v>
      </c>
      <c r="B7" s="222"/>
      <c r="C7" s="222"/>
      <c r="D7" s="222"/>
      <c r="E7" s="222"/>
      <c r="F7" s="222"/>
      <c r="G7" s="222"/>
      <c r="H7" s="222"/>
      <c r="I7" s="222"/>
      <c r="J7" s="222"/>
      <c r="K7" s="222"/>
      <c r="L7" s="222"/>
      <c r="M7" s="140">
        <f t="shared" ref="M7:M38" si="0">B7+C7+D7+F7+G7+H7+I7+J7+K7+L7</f>
        <v>0</v>
      </c>
      <c r="N7" s="140">
        <f t="shared" ref="N7:N38" si="1">B7+C7+D7+E7+F7+G7+H7+I7+J7+K7+L7</f>
        <v>0</v>
      </c>
      <c r="O7" s="301" t="str">
        <f>IF(AND(N7&gt;0,G7=0),"x","")</f>
        <v/>
      </c>
    </row>
    <row r="8" spans="1:15" ht="26.1" customHeight="1">
      <c r="A8" s="249" t="s">
        <v>171</v>
      </c>
      <c r="B8" s="222"/>
      <c r="C8" s="222"/>
      <c r="D8" s="222"/>
      <c r="E8" s="222"/>
      <c r="F8" s="222"/>
      <c r="G8" s="222"/>
      <c r="H8" s="222"/>
      <c r="I8" s="222"/>
      <c r="J8" s="222"/>
      <c r="K8" s="222"/>
      <c r="L8" s="222"/>
      <c r="M8" s="140">
        <f t="shared" si="0"/>
        <v>0</v>
      </c>
      <c r="N8" s="140">
        <f t="shared" si="1"/>
        <v>0</v>
      </c>
      <c r="O8" s="301" t="str">
        <f t="shared" ref="O8:O61" si="2">IF(AND(N8&gt;0,G8=0),"x","")</f>
        <v/>
      </c>
    </row>
    <row r="9" spans="1:15" ht="26.1" customHeight="1">
      <c r="A9" s="249" t="s">
        <v>179</v>
      </c>
      <c r="B9" s="222"/>
      <c r="C9" s="222"/>
      <c r="D9" s="222"/>
      <c r="E9" s="222"/>
      <c r="F9" s="222"/>
      <c r="G9" s="222"/>
      <c r="H9" s="222"/>
      <c r="I9" s="222"/>
      <c r="J9" s="222"/>
      <c r="K9" s="222"/>
      <c r="L9" s="222"/>
      <c r="M9" s="140">
        <f t="shared" si="0"/>
        <v>0</v>
      </c>
      <c r="N9" s="140">
        <f t="shared" si="1"/>
        <v>0</v>
      </c>
      <c r="O9" s="301" t="str">
        <f t="shared" si="2"/>
        <v/>
      </c>
    </row>
    <row r="10" spans="1:15" ht="26.1" customHeight="1">
      <c r="A10" s="249" t="s">
        <v>187</v>
      </c>
      <c r="B10" s="222"/>
      <c r="C10" s="222"/>
      <c r="D10" s="222"/>
      <c r="E10" s="222"/>
      <c r="F10" s="222"/>
      <c r="G10" s="222"/>
      <c r="H10" s="222"/>
      <c r="I10" s="222"/>
      <c r="J10" s="222"/>
      <c r="K10" s="222"/>
      <c r="L10" s="222"/>
      <c r="M10" s="140">
        <f t="shared" si="0"/>
        <v>0</v>
      </c>
      <c r="N10" s="140">
        <f t="shared" si="1"/>
        <v>0</v>
      </c>
      <c r="O10" s="301" t="str">
        <f t="shared" si="2"/>
        <v/>
      </c>
    </row>
    <row r="11" spans="1:15" ht="26.1" customHeight="1">
      <c r="A11" s="137" t="s">
        <v>925</v>
      </c>
      <c r="B11" s="222"/>
      <c r="C11" s="222"/>
      <c r="D11" s="222"/>
      <c r="E11" s="222"/>
      <c r="F11" s="222"/>
      <c r="G11" s="222"/>
      <c r="H11" s="222"/>
      <c r="I11" s="222"/>
      <c r="J11" s="222"/>
      <c r="K11" s="222"/>
      <c r="L11" s="222"/>
      <c r="M11" s="140">
        <f t="shared" si="0"/>
        <v>0</v>
      </c>
      <c r="N11" s="140">
        <f t="shared" si="1"/>
        <v>0</v>
      </c>
      <c r="O11" s="301" t="str">
        <f t="shared" si="2"/>
        <v/>
      </c>
    </row>
    <row r="12" spans="1:15" ht="26.1" customHeight="1">
      <c r="A12" s="249" t="s">
        <v>218</v>
      </c>
      <c r="B12" s="222"/>
      <c r="C12" s="222"/>
      <c r="D12" s="222"/>
      <c r="E12" s="222"/>
      <c r="F12" s="222"/>
      <c r="G12" s="222"/>
      <c r="H12" s="222"/>
      <c r="I12" s="222"/>
      <c r="J12" s="222"/>
      <c r="K12" s="222"/>
      <c r="L12" s="222"/>
      <c r="M12" s="140">
        <f t="shared" si="0"/>
        <v>0</v>
      </c>
      <c r="N12" s="140">
        <f t="shared" si="1"/>
        <v>0</v>
      </c>
      <c r="O12" s="301" t="str">
        <f t="shared" si="2"/>
        <v/>
      </c>
    </row>
    <row r="13" spans="1:15" ht="26.1" customHeight="1">
      <c r="A13" s="249" t="s">
        <v>222</v>
      </c>
      <c r="B13" s="222"/>
      <c r="C13" s="222"/>
      <c r="D13" s="222"/>
      <c r="E13" s="222"/>
      <c r="F13" s="222"/>
      <c r="G13" s="222"/>
      <c r="H13" s="222"/>
      <c r="I13" s="222"/>
      <c r="J13" s="222"/>
      <c r="K13" s="222"/>
      <c r="L13" s="222"/>
      <c r="M13" s="140">
        <f t="shared" si="0"/>
        <v>0</v>
      </c>
      <c r="N13" s="140">
        <f t="shared" si="1"/>
        <v>0</v>
      </c>
      <c r="O13" s="301" t="str">
        <f t="shared" si="2"/>
        <v/>
      </c>
    </row>
    <row r="14" spans="1:15" ht="26.1" customHeight="1">
      <c r="A14" s="137" t="s">
        <v>224</v>
      </c>
      <c r="B14" s="222"/>
      <c r="C14" s="222"/>
      <c r="D14" s="222"/>
      <c r="E14" s="222"/>
      <c r="F14" s="222"/>
      <c r="G14" s="222"/>
      <c r="H14" s="222"/>
      <c r="I14" s="222"/>
      <c r="J14" s="222"/>
      <c r="K14" s="222"/>
      <c r="L14" s="222"/>
      <c r="M14" s="140">
        <f t="shared" si="0"/>
        <v>0</v>
      </c>
      <c r="N14" s="140">
        <f t="shared" si="1"/>
        <v>0</v>
      </c>
      <c r="O14" s="301" t="str">
        <f t="shared" si="2"/>
        <v/>
      </c>
    </row>
    <row r="15" spans="1:15" ht="26.1" customHeight="1">
      <c r="A15" s="249" t="s">
        <v>926</v>
      </c>
      <c r="B15" s="222"/>
      <c r="C15" s="222"/>
      <c r="D15" s="222"/>
      <c r="E15" s="222"/>
      <c r="F15" s="222"/>
      <c r="G15" s="222"/>
      <c r="H15" s="222"/>
      <c r="I15" s="222"/>
      <c r="J15" s="222"/>
      <c r="K15" s="222"/>
      <c r="L15" s="222"/>
      <c r="M15" s="140">
        <f t="shared" si="0"/>
        <v>0</v>
      </c>
      <c r="N15" s="140">
        <f t="shared" si="1"/>
        <v>0</v>
      </c>
      <c r="O15" s="301" t="str">
        <f t="shared" si="2"/>
        <v/>
      </c>
    </row>
    <row r="16" spans="1:15" ht="26.1" customHeight="1">
      <c r="A16" s="249" t="s">
        <v>927</v>
      </c>
      <c r="B16" s="222"/>
      <c r="C16" s="222"/>
      <c r="D16" s="222"/>
      <c r="E16" s="222"/>
      <c r="F16" s="222"/>
      <c r="G16" s="222"/>
      <c r="H16" s="222"/>
      <c r="I16" s="222"/>
      <c r="J16" s="222"/>
      <c r="K16" s="222"/>
      <c r="L16" s="222"/>
      <c r="M16" s="140">
        <f t="shared" si="0"/>
        <v>0</v>
      </c>
      <c r="N16" s="140">
        <f t="shared" si="1"/>
        <v>0</v>
      </c>
      <c r="O16" s="301" t="str">
        <f t="shared" si="2"/>
        <v/>
      </c>
    </row>
    <row r="17" spans="1:15" ht="26.1" customHeight="1">
      <c r="A17" s="249" t="s">
        <v>292</v>
      </c>
      <c r="B17" s="222"/>
      <c r="C17" s="222"/>
      <c r="D17" s="222"/>
      <c r="E17" s="222"/>
      <c r="F17" s="222"/>
      <c r="G17" s="222"/>
      <c r="H17" s="222"/>
      <c r="I17" s="222"/>
      <c r="J17" s="222"/>
      <c r="K17" s="222"/>
      <c r="L17" s="222"/>
      <c r="M17" s="140">
        <f t="shared" si="0"/>
        <v>0</v>
      </c>
      <c r="N17" s="140">
        <f t="shared" si="1"/>
        <v>0</v>
      </c>
      <c r="O17" s="301" t="str">
        <f t="shared" si="2"/>
        <v/>
      </c>
    </row>
    <row r="18" spans="1:15" ht="26.1" customHeight="1">
      <c r="A18" s="90" t="s">
        <v>928</v>
      </c>
      <c r="B18" s="222"/>
      <c r="C18" s="222"/>
      <c r="D18" s="139"/>
      <c r="E18" s="222"/>
      <c r="F18" s="222"/>
      <c r="G18" s="139">
        <v>28657</v>
      </c>
      <c r="H18" s="222"/>
      <c r="I18" s="222"/>
      <c r="J18" s="222"/>
      <c r="K18" s="222"/>
      <c r="L18" s="222"/>
      <c r="M18" s="140">
        <f t="shared" si="0"/>
        <v>28657</v>
      </c>
      <c r="N18" s="140">
        <f t="shared" si="1"/>
        <v>28657</v>
      </c>
      <c r="O18" s="301" t="str">
        <f t="shared" si="2"/>
        <v/>
      </c>
    </row>
    <row r="19" spans="1:15" ht="26.1" customHeight="1">
      <c r="A19" s="249" t="s">
        <v>929</v>
      </c>
      <c r="B19" s="222"/>
      <c r="C19" s="222"/>
      <c r="D19" s="222"/>
      <c r="E19" s="222"/>
      <c r="F19" s="222"/>
      <c r="G19" s="222"/>
      <c r="H19" s="222"/>
      <c r="I19" s="222"/>
      <c r="J19" s="222"/>
      <c r="K19" s="222"/>
      <c r="L19" s="222"/>
      <c r="M19" s="140">
        <f t="shared" si="0"/>
        <v>0</v>
      </c>
      <c r="N19" s="140">
        <f t="shared" si="1"/>
        <v>0</v>
      </c>
      <c r="O19" s="301" t="str">
        <f t="shared" si="2"/>
        <v/>
      </c>
    </row>
    <row r="20" spans="1:15" ht="26.1" customHeight="1">
      <c r="A20" s="249" t="s">
        <v>320</v>
      </c>
      <c r="B20" s="222"/>
      <c r="C20" s="222"/>
      <c r="D20" s="222"/>
      <c r="E20" s="222"/>
      <c r="F20" s="222"/>
      <c r="G20" s="222"/>
      <c r="H20" s="222"/>
      <c r="I20" s="222"/>
      <c r="J20" s="222"/>
      <c r="K20" s="222"/>
      <c r="L20" s="222"/>
      <c r="M20" s="140">
        <f t="shared" si="0"/>
        <v>0</v>
      </c>
      <c r="N20" s="140">
        <f t="shared" si="1"/>
        <v>0</v>
      </c>
      <c r="O20" s="301" t="str">
        <f t="shared" si="2"/>
        <v/>
      </c>
    </row>
    <row r="21" spans="1:15" ht="26.1" customHeight="1">
      <c r="A21" s="249" t="s">
        <v>930</v>
      </c>
      <c r="B21" s="222"/>
      <c r="C21" s="222"/>
      <c r="D21" s="222"/>
      <c r="E21" s="222"/>
      <c r="F21" s="222"/>
      <c r="G21" s="222"/>
      <c r="H21" s="222"/>
      <c r="I21" s="222"/>
      <c r="J21" s="222"/>
      <c r="K21" s="222"/>
      <c r="L21" s="222"/>
      <c r="M21" s="140">
        <f t="shared" si="0"/>
        <v>0</v>
      </c>
      <c r="N21" s="140">
        <f t="shared" si="1"/>
        <v>0</v>
      </c>
      <c r="O21" s="301" t="str">
        <f t="shared" si="2"/>
        <v/>
      </c>
    </row>
    <row r="22" spans="1:15" ht="26.1" customHeight="1">
      <c r="A22" s="249" t="s">
        <v>931</v>
      </c>
      <c r="B22" s="222"/>
      <c r="C22" s="222"/>
      <c r="D22" s="222"/>
      <c r="E22" s="222"/>
      <c r="F22" s="222"/>
      <c r="G22" s="222"/>
      <c r="H22" s="222"/>
      <c r="I22" s="222"/>
      <c r="J22" s="222"/>
      <c r="K22" s="222"/>
      <c r="L22" s="222"/>
      <c r="M22" s="140">
        <f t="shared" si="0"/>
        <v>0</v>
      </c>
      <c r="N22" s="140">
        <f t="shared" si="1"/>
        <v>0</v>
      </c>
      <c r="O22" s="301" t="str">
        <f t="shared" si="2"/>
        <v/>
      </c>
    </row>
    <row r="23" spans="1:15" ht="26.1" customHeight="1">
      <c r="A23" s="249" t="s">
        <v>932</v>
      </c>
      <c r="B23" s="222"/>
      <c r="C23" s="222"/>
      <c r="D23" s="222"/>
      <c r="E23" s="222"/>
      <c r="F23" s="222"/>
      <c r="G23" s="222"/>
      <c r="H23" s="222"/>
      <c r="I23" s="222"/>
      <c r="J23" s="222"/>
      <c r="K23" s="222"/>
      <c r="L23" s="222"/>
      <c r="M23" s="140">
        <f t="shared" si="0"/>
        <v>0</v>
      </c>
      <c r="N23" s="140">
        <f t="shared" si="1"/>
        <v>0</v>
      </c>
      <c r="O23" s="301" t="str">
        <f t="shared" si="2"/>
        <v/>
      </c>
    </row>
    <row r="24" spans="1:15" ht="26.1" customHeight="1">
      <c r="A24" s="249" t="s">
        <v>933</v>
      </c>
      <c r="B24" s="222"/>
      <c r="C24" s="222"/>
      <c r="D24" s="222"/>
      <c r="E24" s="222"/>
      <c r="F24" s="222"/>
      <c r="G24" s="222"/>
      <c r="H24" s="222"/>
      <c r="I24" s="222"/>
      <c r="J24" s="222"/>
      <c r="K24" s="222"/>
      <c r="L24" s="222"/>
      <c r="M24" s="140">
        <f t="shared" si="0"/>
        <v>0</v>
      </c>
      <c r="N24" s="140">
        <f t="shared" si="1"/>
        <v>0</v>
      </c>
      <c r="O24" s="301" t="str">
        <f t="shared" si="2"/>
        <v/>
      </c>
    </row>
    <row r="25" spans="1:15" ht="26.1" customHeight="1">
      <c r="A25" s="249" t="s">
        <v>385</v>
      </c>
      <c r="B25" s="222"/>
      <c r="C25" s="222"/>
      <c r="D25" s="222"/>
      <c r="E25" s="222"/>
      <c r="F25" s="222"/>
      <c r="G25" s="222"/>
      <c r="H25" s="222"/>
      <c r="I25" s="222"/>
      <c r="J25" s="222"/>
      <c r="K25" s="222"/>
      <c r="L25" s="222"/>
      <c r="M25" s="140">
        <f t="shared" si="0"/>
        <v>0</v>
      </c>
      <c r="N25" s="140">
        <f t="shared" si="1"/>
        <v>0</v>
      </c>
      <c r="O25" s="301" t="str">
        <f t="shared" si="2"/>
        <v/>
      </c>
    </row>
    <row r="26" spans="1:15" ht="26.1" customHeight="1">
      <c r="A26" s="249" t="s">
        <v>389</v>
      </c>
      <c r="B26" s="222"/>
      <c r="C26" s="222"/>
      <c r="D26" s="222"/>
      <c r="E26" s="222"/>
      <c r="F26" s="222"/>
      <c r="G26" s="222"/>
      <c r="H26" s="222"/>
      <c r="I26" s="222"/>
      <c r="J26" s="222"/>
      <c r="K26" s="222"/>
      <c r="L26" s="222"/>
      <c r="M26" s="140">
        <f t="shared" si="0"/>
        <v>0</v>
      </c>
      <c r="N26" s="140">
        <f t="shared" si="1"/>
        <v>0</v>
      </c>
      <c r="O26" s="301" t="str">
        <f t="shared" si="2"/>
        <v/>
      </c>
    </row>
    <row r="27" spans="1:15" ht="26.1" customHeight="1">
      <c r="A27" s="249" t="s">
        <v>610</v>
      </c>
      <c r="B27" s="222"/>
      <c r="C27" s="222"/>
      <c r="D27" s="222"/>
      <c r="E27" s="222"/>
      <c r="F27" s="222"/>
      <c r="G27" s="222"/>
      <c r="H27" s="222"/>
      <c r="I27" s="222"/>
      <c r="J27" s="222"/>
      <c r="K27" s="222"/>
      <c r="L27" s="222"/>
      <c r="M27" s="140">
        <f t="shared" si="0"/>
        <v>0</v>
      </c>
      <c r="N27" s="140">
        <f t="shared" si="1"/>
        <v>0</v>
      </c>
      <c r="O27" s="301" t="str">
        <f t="shared" si="2"/>
        <v/>
      </c>
    </row>
    <row r="28" spans="1:15" ht="26.1" customHeight="1">
      <c r="A28" s="249" t="s">
        <v>395</v>
      </c>
      <c r="B28" s="222"/>
      <c r="C28" s="222"/>
      <c r="D28" s="222"/>
      <c r="E28" s="222"/>
      <c r="F28" s="222"/>
      <c r="G28" s="222"/>
      <c r="H28" s="222"/>
      <c r="I28" s="222"/>
      <c r="J28" s="222"/>
      <c r="K28" s="222"/>
      <c r="L28" s="222"/>
      <c r="M28" s="140">
        <f t="shared" si="0"/>
        <v>0</v>
      </c>
      <c r="N28" s="140">
        <f t="shared" si="1"/>
        <v>0</v>
      </c>
      <c r="O28" s="301" t="str">
        <f t="shared" si="2"/>
        <v/>
      </c>
    </row>
    <row r="29" spans="1:15" ht="26.1" customHeight="1">
      <c r="A29" s="249" t="s">
        <v>934</v>
      </c>
      <c r="B29" s="222"/>
      <c r="C29" s="222"/>
      <c r="D29" s="222"/>
      <c r="E29" s="222"/>
      <c r="F29" s="222"/>
      <c r="G29" s="222"/>
      <c r="H29" s="222"/>
      <c r="I29" s="222"/>
      <c r="J29" s="222"/>
      <c r="K29" s="222"/>
      <c r="L29" s="222"/>
      <c r="M29" s="140">
        <f t="shared" si="0"/>
        <v>0</v>
      </c>
      <c r="N29" s="140">
        <f t="shared" si="1"/>
        <v>0</v>
      </c>
      <c r="O29" s="301" t="str">
        <f t="shared" si="2"/>
        <v/>
      </c>
    </row>
    <row r="30" spans="1:15" ht="26.1" customHeight="1">
      <c r="A30" s="249" t="s">
        <v>403</v>
      </c>
      <c r="B30" s="222"/>
      <c r="C30" s="222"/>
      <c r="D30" s="222"/>
      <c r="E30" s="222"/>
      <c r="F30" s="222"/>
      <c r="G30" s="222"/>
      <c r="H30" s="222"/>
      <c r="I30" s="222"/>
      <c r="J30" s="222"/>
      <c r="K30" s="222"/>
      <c r="L30" s="222"/>
      <c r="M30" s="140">
        <f t="shared" si="0"/>
        <v>0</v>
      </c>
      <c r="N30" s="140">
        <f t="shared" si="1"/>
        <v>0</v>
      </c>
      <c r="O30" s="301" t="str">
        <f t="shared" si="2"/>
        <v/>
      </c>
    </row>
    <row r="31" spans="1:15" ht="26.1" customHeight="1">
      <c r="A31" s="90" t="s">
        <v>935</v>
      </c>
      <c r="B31" s="222"/>
      <c r="C31" s="222"/>
      <c r="D31" s="139"/>
      <c r="E31" s="222"/>
      <c r="F31" s="222"/>
      <c r="G31" s="139"/>
      <c r="H31" s="222"/>
      <c r="I31" s="222"/>
      <c r="J31" s="222"/>
      <c r="K31" s="222"/>
      <c r="L31" s="222"/>
      <c r="M31" s="140">
        <f t="shared" si="0"/>
        <v>0</v>
      </c>
      <c r="N31" s="140">
        <f t="shared" si="1"/>
        <v>0</v>
      </c>
      <c r="O31" s="301" t="str">
        <f t="shared" si="2"/>
        <v/>
      </c>
    </row>
    <row r="32" spans="1:15" ht="26.1" customHeight="1">
      <c r="A32" s="249" t="s">
        <v>561</v>
      </c>
      <c r="B32" s="222"/>
      <c r="C32" s="222"/>
      <c r="D32" s="222"/>
      <c r="E32" s="222"/>
      <c r="F32" s="222"/>
      <c r="G32" s="222"/>
      <c r="H32" s="222"/>
      <c r="I32" s="222"/>
      <c r="J32" s="222"/>
      <c r="K32" s="222"/>
      <c r="L32" s="222"/>
      <c r="M32" s="140">
        <f t="shared" si="0"/>
        <v>0</v>
      </c>
      <c r="N32" s="140">
        <f t="shared" si="1"/>
        <v>0</v>
      </c>
      <c r="O32" s="301" t="str">
        <f t="shared" si="2"/>
        <v/>
      </c>
    </row>
    <row r="33" spans="1:15" ht="26.1" customHeight="1">
      <c r="A33" s="249" t="s">
        <v>936</v>
      </c>
      <c r="B33" s="222"/>
      <c r="C33" s="222"/>
      <c r="D33" s="222"/>
      <c r="E33" s="222"/>
      <c r="F33" s="222"/>
      <c r="G33" s="222"/>
      <c r="H33" s="222"/>
      <c r="I33" s="222"/>
      <c r="J33" s="222"/>
      <c r="K33" s="222"/>
      <c r="L33" s="222"/>
      <c r="M33" s="140">
        <f t="shared" si="0"/>
        <v>0</v>
      </c>
      <c r="N33" s="140">
        <f t="shared" si="1"/>
        <v>0</v>
      </c>
      <c r="O33" s="301" t="str">
        <f t="shared" si="2"/>
        <v/>
      </c>
    </row>
    <row r="34" spans="1:15" ht="26.1" customHeight="1">
      <c r="A34" s="249" t="s">
        <v>578</v>
      </c>
      <c r="B34" s="222"/>
      <c r="C34" s="222"/>
      <c r="D34" s="222"/>
      <c r="E34" s="222"/>
      <c r="F34" s="222"/>
      <c r="G34" s="222"/>
      <c r="H34" s="222"/>
      <c r="I34" s="222"/>
      <c r="J34" s="222"/>
      <c r="K34" s="222"/>
      <c r="L34" s="222"/>
      <c r="M34" s="140">
        <f t="shared" si="0"/>
        <v>0</v>
      </c>
      <c r="N34" s="140">
        <f t="shared" si="1"/>
        <v>0</v>
      </c>
      <c r="O34" s="301" t="str">
        <f t="shared" si="2"/>
        <v/>
      </c>
    </row>
    <row r="35" spans="1:15" ht="26.1" customHeight="1">
      <c r="A35" s="249" t="s">
        <v>582</v>
      </c>
      <c r="B35" s="222"/>
      <c r="C35" s="222"/>
      <c r="D35" s="222"/>
      <c r="E35" s="222"/>
      <c r="F35" s="222"/>
      <c r="G35" s="222"/>
      <c r="H35" s="222"/>
      <c r="I35" s="222"/>
      <c r="J35" s="222"/>
      <c r="K35" s="222"/>
      <c r="L35" s="222"/>
      <c r="M35" s="140">
        <f t="shared" si="0"/>
        <v>0</v>
      </c>
      <c r="N35" s="140">
        <f t="shared" si="1"/>
        <v>0</v>
      </c>
      <c r="O35" s="301" t="str">
        <f t="shared" si="2"/>
        <v/>
      </c>
    </row>
    <row r="36" spans="1:15" ht="26.1" customHeight="1">
      <c r="A36" s="249" t="s">
        <v>584</v>
      </c>
      <c r="B36" s="222"/>
      <c r="C36" s="222"/>
      <c r="D36" s="222"/>
      <c r="E36" s="222"/>
      <c r="F36" s="222"/>
      <c r="G36" s="222"/>
      <c r="H36" s="222"/>
      <c r="I36" s="222"/>
      <c r="J36" s="222"/>
      <c r="K36" s="222"/>
      <c r="L36" s="222"/>
      <c r="M36" s="140">
        <f t="shared" si="0"/>
        <v>0</v>
      </c>
      <c r="N36" s="140">
        <f t="shared" si="1"/>
        <v>0</v>
      </c>
      <c r="O36" s="301" t="str">
        <f t="shared" si="2"/>
        <v/>
      </c>
    </row>
    <row r="37" spans="1:15" ht="26.1" customHeight="1">
      <c r="A37" s="249" t="s">
        <v>937</v>
      </c>
      <c r="B37" s="222"/>
      <c r="C37" s="222"/>
      <c r="D37" s="222"/>
      <c r="E37" s="222"/>
      <c r="F37" s="222"/>
      <c r="G37" s="222"/>
      <c r="H37" s="222"/>
      <c r="I37" s="222"/>
      <c r="J37" s="222"/>
      <c r="K37" s="222"/>
      <c r="L37" s="222"/>
      <c r="M37" s="140">
        <f t="shared" si="0"/>
        <v>0</v>
      </c>
      <c r="N37" s="140">
        <f t="shared" si="1"/>
        <v>0</v>
      </c>
      <c r="O37" s="301" t="str">
        <f t="shared" si="2"/>
        <v/>
      </c>
    </row>
    <row r="38" spans="1:15" ht="26.1" customHeight="1">
      <c r="A38" s="249" t="s">
        <v>938</v>
      </c>
      <c r="B38" s="222"/>
      <c r="C38" s="222"/>
      <c r="D38" s="222"/>
      <c r="E38" s="222"/>
      <c r="F38" s="222"/>
      <c r="G38" s="222"/>
      <c r="H38" s="222"/>
      <c r="I38" s="222"/>
      <c r="J38" s="222"/>
      <c r="K38" s="222"/>
      <c r="L38" s="222"/>
      <c r="M38" s="140">
        <f t="shared" si="0"/>
        <v>0</v>
      </c>
      <c r="N38" s="140">
        <f t="shared" si="1"/>
        <v>0</v>
      </c>
      <c r="O38" s="301" t="str">
        <f t="shared" si="2"/>
        <v/>
      </c>
    </row>
    <row r="39" spans="1:15" ht="26.1" customHeight="1">
      <c r="A39" s="137" t="s">
        <v>655</v>
      </c>
      <c r="B39" s="222"/>
      <c r="C39" s="222"/>
      <c r="D39" s="222"/>
      <c r="E39" s="222"/>
      <c r="F39" s="222"/>
      <c r="G39" s="222"/>
      <c r="H39" s="222"/>
      <c r="I39" s="222"/>
      <c r="J39" s="222"/>
      <c r="K39" s="222"/>
      <c r="L39" s="222"/>
      <c r="M39" s="140">
        <f>B39+C39+D39+F39+G39+H39+I39+J39+K39+L39</f>
        <v>0</v>
      </c>
      <c r="N39" s="140">
        <f>B39+C39+D39+E39+F39+G39+H39+I39+J39+K39+L39</f>
        <v>0</v>
      </c>
      <c r="O39" s="301" t="str">
        <f t="shared" si="2"/>
        <v/>
      </c>
    </row>
    <row r="40" spans="1:15" ht="26.1" customHeight="1">
      <c r="A40" s="137" t="s">
        <v>660</v>
      </c>
      <c r="B40" s="222"/>
      <c r="C40" s="222"/>
      <c r="D40" s="222"/>
      <c r="E40" s="222"/>
      <c r="F40" s="222"/>
      <c r="G40" s="222"/>
      <c r="H40" s="222"/>
      <c r="I40" s="222"/>
      <c r="J40" s="222"/>
      <c r="K40" s="222"/>
      <c r="L40" s="222"/>
      <c r="M40" s="140">
        <f t="shared" ref="M40:M62" si="3">B40+C40+D40+F40+G40+H40+I40+J40+K40+L40</f>
        <v>0</v>
      </c>
      <c r="N40" s="140">
        <f t="shared" ref="N40:N62" si="4">B40+C40+D40+E40+F40+G40+H40+I40+J40+K40+L40</f>
        <v>0</v>
      </c>
      <c r="O40" s="301" t="str">
        <f t="shared" si="2"/>
        <v/>
      </c>
    </row>
    <row r="41" spans="1:15" ht="26.1" customHeight="1">
      <c r="A41" s="137" t="s">
        <v>670</v>
      </c>
      <c r="B41" s="222"/>
      <c r="C41" s="222"/>
      <c r="D41" s="222"/>
      <c r="E41" s="222"/>
      <c r="F41" s="222"/>
      <c r="G41" s="222"/>
      <c r="H41" s="222"/>
      <c r="I41" s="222"/>
      <c r="J41" s="222"/>
      <c r="K41" s="222"/>
      <c r="L41" s="222"/>
      <c r="M41" s="140">
        <f t="shared" si="3"/>
        <v>0</v>
      </c>
      <c r="N41" s="140">
        <f t="shared" si="4"/>
        <v>0</v>
      </c>
      <c r="O41" s="301" t="str">
        <f t="shared" si="2"/>
        <v/>
      </c>
    </row>
    <row r="42" spans="1:15" ht="26.1" customHeight="1">
      <c r="A42" s="137" t="s">
        <v>682</v>
      </c>
      <c r="B42" s="222"/>
      <c r="C42" s="222"/>
      <c r="D42" s="222"/>
      <c r="E42" s="222"/>
      <c r="F42" s="222"/>
      <c r="G42" s="222"/>
      <c r="H42" s="222"/>
      <c r="I42" s="222"/>
      <c r="J42" s="222"/>
      <c r="K42" s="222"/>
      <c r="L42" s="222"/>
      <c r="M42" s="140">
        <f t="shared" si="3"/>
        <v>0</v>
      </c>
      <c r="N42" s="140">
        <f t="shared" si="4"/>
        <v>0</v>
      </c>
      <c r="O42" s="301" t="str">
        <f t="shared" si="2"/>
        <v/>
      </c>
    </row>
    <row r="43" spans="1:15" ht="26.1" customHeight="1">
      <c r="A43" s="137" t="s">
        <v>939</v>
      </c>
      <c r="B43" s="222"/>
      <c r="C43" s="222"/>
      <c r="D43" s="222"/>
      <c r="E43" s="222"/>
      <c r="F43" s="222"/>
      <c r="G43" s="222"/>
      <c r="H43" s="222"/>
      <c r="I43" s="222"/>
      <c r="J43" s="222"/>
      <c r="K43" s="222"/>
      <c r="L43" s="222"/>
      <c r="M43" s="140">
        <f t="shared" si="3"/>
        <v>0</v>
      </c>
      <c r="N43" s="140">
        <f t="shared" si="4"/>
        <v>0</v>
      </c>
      <c r="O43" s="301" t="str">
        <f t="shared" si="2"/>
        <v/>
      </c>
    </row>
    <row r="44" spans="1:15" ht="26.1" customHeight="1">
      <c r="A44" s="137" t="s">
        <v>940</v>
      </c>
      <c r="B44" s="222"/>
      <c r="C44" s="222"/>
      <c r="D44" s="222"/>
      <c r="E44" s="222"/>
      <c r="F44" s="222"/>
      <c r="G44" s="222"/>
      <c r="H44" s="222"/>
      <c r="I44" s="222"/>
      <c r="J44" s="222"/>
      <c r="K44" s="222"/>
      <c r="L44" s="222"/>
      <c r="M44" s="140">
        <f t="shared" si="3"/>
        <v>0</v>
      </c>
      <c r="N44" s="140">
        <f t="shared" si="4"/>
        <v>0</v>
      </c>
      <c r="O44" s="301" t="str">
        <f t="shared" si="2"/>
        <v/>
      </c>
    </row>
    <row r="45" spans="1:15" ht="26.1" customHeight="1">
      <c r="A45" s="137" t="s">
        <v>941</v>
      </c>
      <c r="B45" s="222"/>
      <c r="C45" s="222"/>
      <c r="D45" s="222"/>
      <c r="E45" s="222"/>
      <c r="F45" s="222"/>
      <c r="G45" s="222"/>
      <c r="H45" s="222"/>
      <c r="I45" s="222"/>
      <c r="J45" s="222"/>
      <c r="K45" s="222"/>
      <c r="L45" s="222"/>
      <c r="M45" s="140">
        <f t="shared" si="3"/>
        <v>0</v>
      </c>
      <c r="N45" s="140">
        <f t="shared" si="4"/>
        <v>0</v>
      </c>
      <c r="O45" s="301" t="str">
        <f t="shared" si="2"/>
        <v/>
      </c>
    </row>
    <row r="46" spans="1:15" ht="26.1" customHeight="1">
      <c r="A46" s="137" t="s">
        <v>713</v>
      </c>
      <c r="B46" s="222"/>
      <c r="C46" s="222"/>
      <c r="D46" s="222"/>
      <c r="E46" s="222"/>
      <c r="F46" s="222"/>
      <c r="G46" s="222"/>
      <c r="H46" s="222"/>
      <c r="I46" s="222"/>
      <c r="J46" s="222"/>
      <c r="K46" s="222"/>
      <c r="L46" s="222"/>
      <c r="M46" s="140">
        <f t="shared" si="3"/>
        <v>0</v>
      </c>
      <c r="N46" s="140">
        <f t="shared" si="4"/>
        <v>0</v>
      </c>
      <c r="O46" s="301" t="str">
        <f t="shared" si="2"/>
        <v/>
      </c>
    </row>
    <row r="47" spans="1:15" ht="26.1" customHeight="1">
      <c r="A47" s="137" t="s">
        <v>942</v>
      </c>
      <c r="B47" s="222"/>
      <c r="C47" s="222"/>
      <c r="D47" s="222"/>
      <c r="E47" s="222"/>
      <c r="F47" s="222"/>
      <c r="G47" s="222"/>
      <c r="H47" s="222"/>
      <c r="I47" s="222"/>
      <c r="J47" s="222"/>
      <c r="K47" s="222"/>
      <c r="L47" s="222"/>
      <c r="M47" s="140">
        <f t="shared" si="3"/>
        <v>0</v>
      </c>
      <c r="N47" s="140">
        <f t="shared" si="4"/>
        <v>0</v>
      </c>
      <c r="O47" s="301" t="str">
        <f t="shared" si="2"/>
        <v/>
      </c>
    </row>
    <row r="48" spans="1:15" ht="26.1" customHeight="1">
      <c r="A48" s="137" t="s">
        <v>728</v>
      </c>
      <c r="B48" s="222"/>
      <c r="C48" s="222"/>
      <c r="D48" s="222"/>
      <c r="E48" s="222"/>
      <c r="F48" s="222"/>
      <c r="G48" s="222"/>
      <c r="H48" s="222"/>
      <c r="I48" s="222"/>
      <c r="J48" s="222"/>
      <c r="K48" s="222"/>
      <c r="L48" s="222"/>
      <c r="M48" s="140">
        <f t="shared" si="3"/>
        <v>0</v>
      </c>
      <c r="N48" s="140">
        <f t="shared" si="4"/>
        <v>0</v>
      </c>
      <c r="O48" s="301" t="str">
        <f t="shared" si="2"/>
        <v/>
      </c>
    </row>
    <row r="49" spans="1:15" ht="26.1" customHeight="1">
      <c r="A49" s="246" t="s">
        <v>985</v>
      </c>
      <c r="B49" s="222"/>
      <c r="C49" s="222"/>
      <c r="D49" s="222"/>
      <c r="E49" s="222"/>
      <c r="F49" s="222"/>
      <c r="G49" s="222"/>
      <c r="H49" s="222"/>
      <c r="I49" s="222"/>
      <c r="J49" s="222"/>
      <c r="K49" s="222"/>
      <c r="L49" s="222"/>
      <c r="M49" s="140">
        <f t="shared" si="3"/>
        <v>0</v>
      </c>
      <c r="N49" s="140">
        <f t="shared" si="4"/>
        <v>0</v>
      </c>
      <c r="O49" s="301" t="str">
        <f t="shared" si="2"/>
        <v/>
      </c>
    </row>
    <row r="50" spans="1:15" ht="26.1" customHeight="1">
      <c r="A50" s="246" t="s">
        <v>984</v>
      </c>
      <c r="B50" s="222"/>
      <c r="C50" s="222"/>
      <c r="D50" s="222"/>
      <c r="E50" s="222"/>
      <c r="F50" s="222"/>
      <c r="G50" s="222"/>
      <c r="H50" s="222"/>
      <c r="I50" s="222"/>
      <c r="J50" s="222"/>
      <c r="K50" s="222"/>
      <c r="L50" s="222"/>
      <c r="M50" s="140">
        <f t="shared" si="3"/>
        <v>0</v>
      </c>
      <c r="N50" s="140">
        <f t="shared" si="4"/>
        <v>0</v>
      </c>
      <c r="O50" s="301" t="str">
        <f t="shared" si="2"/>
        <v/>
      </c>
    </row>
    <row r="51" spans="1:15" ht="26.1" customHeight="1">
      <c r="A51" s="246" t="s">
        <v>983</v>
      </c>
      <c r="B51" s="222"/>
      <c r="C51" s="222"/>
      <c r="D51" s="222"/>
      <c r="E51" s="222"/>
      <c r="F51" s="222"/>
      <c r="G51" s="222"/>
      <c r="H51" s="222"/>
      <c r="I51" s="222"/>
      <c r="J51" s="222"/>
      <c r="K51" s="222"/>
      <c r="L51" s="222"/>
      <c r="M51" s="140">
        <f t="shared" si="3"/>
        <v>0</v>
      </c>
      <c r="N51" s="140">
        <f t="shared" si="4"/>
        <v>0</v>
      </c>
      <c r="O51" s="301" t="str">
        <f t="shared" si="2"/>
        <v/>
      </c>
    </row>
    <row r="52" spans="1:15" ht="26.1" customHeight="1">
      <c r="A52" s="246" t="s">
        <v>982</v>
      </c>
      <c r="B52" s="222"/>
      <c r="C52" s="222"/>
      <c r="D52" s="222"/>
      <c r="E52" s="222"/>
      <c r="F52" s="222"/>
      <c r="G52" s="222"/>
      <c r="H52" s="222"/>
      <c r="I52" s="222"/>
      <c r="J52" s="222"/>
      <c r="K52" s="222"/>
      <c r="L52" s="222"/>
      <c r="M52" s="140">
        <f t="shared" si="3"/>
        <v>0</v>
      </c>
      <c r="N52" s="140">
        <f t="shared" si="4"/>
        <v>0</v>
      </c>
      <c r="O52" s="301" t="str">
        <f t="shared" si="2"/>
        <v/>
      </c>
    </row>
    <row r="53" spans="1:15" ht="26.1" customHeight="1">
      <c r="A53" s="246" t="s">
        <v>981</v>
      </c>
      <c r="B53" s="222"/>
      <c r="C53" s="222"/>
      <c r="D53" s="222"/>
      <c r="E53" s="222"/>
      <c r="F53" s="222"/>
      <c r="G53" s="222"/>
      <c r="H53" s="222"/>
      <c r="I53" s="222"/>
      <c r="J53" s="222"/>
      <c r="K53" s="222"/>
      <c r="L53" s="222"/>
      <c r="M53" s="140">
        <f t="shared" si="3"/>
        <v>0</v>
      </c>
      <c r="N53" s="140">
        <f t="shared" si="4"/>
        <v>0</v>
      </c>
      <c r="O53" s="301" t="str">
        <f t="shared" si="2"/>
        <v/>
      </c>
    </row>
    <row r="54" spans="1:15" ht="26.1" customHeight="1">
      <c r="A54" s="246" t="s">
        <v>980</v>
      </c>
      <c r="B54" s="222"/>
      <c r="C54" s="222"/>
      <c r="D54" s="222"/>
      <c r="E54" s="222"/>
      <c r="F54" s="222"/>
      <c r="G54" s="222"/>
      <c r="H54" s="222"/>
      <c r="I54" s="222"/>
      <c r="J54" s="222"/>
      <c r="K54" s="222"/>
      <c r="L54" s="222"/>
      <c r="M54" s="140">
        <f t="shared" si="3"/>
        <v>0</v>
      </c>
      <c r="N54" s="140">
        <f t="shared" si="4"/>
        <v>0</v>
      </c>
      <c r="O54" s="301" t="str">
        <f t="shared" si="2"/>
        <v/>
      </c>
    </row>
    <row r="55" spans="1:15" ht="26.1" customHeight="1">
      <c r="A55" s="246" t="s">
        <v>979</v>
      </c>
      <c r="B55" s="222"/>
      <c r="C55" s="222"/>
      <c r="D55" s="222"/>
      <c r="E55" s="222"/>
      <c r="F55" s="222"/>
      <c r="G55" s="222"/>
      <c r="H55" s="222"/>
      <c r="I55" s="222"/>
      <c r="J55" s="222"/>
      <c r="K55" s="222"/>
      <c r="L55" s="222"/>
      <c r="M55" s="140">
        <f t="shared" si="3"/>
        <v>0</v>
      </c>
      <c r="N55" s="140">
        <f t="shared" si="4"/>
        <v>0</v>
      </c>
      <c r="O55" s="301" t="str">
        <f t="shared" si="2"/>
        <v/>
      </c>
    </row>
    <row r="56" spans="1:15" ht="26.1" customHeight="1">
      <c r="A56" s="246" t="s">
        <v>978</v>
      </c>
      <c r="B56" s="222"/>
      <c r="C56" s="222"/>
      <c r="D56" s="222"/>
      <c r="E56" s="222"/>
      <c r="F56" s="222"/>
      <c r="G56" s="222"/>
      <c r="H56" s="222"/>
      <c r="I56" s="222"/>
      <c r="J56" s="222"/>
      <c r="K56" s="222"/>
      <c r="L56" s="222"/>
      <c r="M56" s="140">
        <f t="shared" si="3"/>
        <v>0</v>
      </c>
      <c r="N56" s="140">
        <f t="shared" si="4"/>
        <v>0</v>
      </c>
      <c r="O56" s="301" t="str">
        <f t="shared" si="2"/>
        <v/>
      </c>
    </row>
    <row r="57" spans="1:15" ht="26.1" customHeight="1">
      <c r="A57" s="246" t="s">
        <v>977</v>
      </c>
      <c r="B57" s="222"/>
      <c r="C57" s="222"/>
      <c r="D57" s="222"/>
      <c r="E57" s="222"/>
      <c r="F57" s="222"/>
      <c r="G57" s="222"/>
      <c r="H57" s="222"/>
      <c r="I57" s="222"/>
      <c r="J57" s="222"/>
      <c r="K57" s="222"/>
      <c r="L57" s="222"/>
      <c r="M57" s="140">
        <f t="shared" si="3"/>
        <v>0</v>
      </c>
      <c r="N57" s="140">
        <f t="shared" si="4"/>
        <v>0</v>
      </c>
      <c r="O57" s="301" t="str">
        <f t="shared" si="2"/>
        <v/>
      </c>
    </row>
    <row r="58" spans="1:15" ht="26.1" customHeight="1">
      <c r="A58" s="246" t="s">
        <v>976</v>
      </c>
      <c r="B58" s="222"/>
      <c r="C58" s="222"/>
      <c r="D58" s="222"/>
      <c r="E58" s="222"/>
      <c r="F58" s="222"/>
      <c r="G58" s="222"/>
      <c r="H58" s="222"/>
      <c r="I58" s="222"/>
      <c r="J58" s="222"/>
      <c r="K58" s="222"/>
      <c r="L58" s="222"/>
      <c r="M58" s="140">
        <f t="shared" si="3"/>
        <v>0</v>
      </c>
      <c r="N58" s="140">
        <f t="shared" si="4"/>
        <v>0</v>
      </c>
      <c r="O58" s="301" t="str">
        <f t="shared" si="2"/>
        <v/>
      </c>
    </row>
    <row r="59" spans="1:15" ht="26.1" customHeight="1">
      <c r="A59" s="246" t="s">
        <v>975</v>
      </c>
      <c r="B59" s="222"/>
      <c r="C59" s="222"/>
      <c r="D59" s="222"/>
      <c r="E59" s="222"/>
      <c r="F59" s="222"/>
      <c r="G59" s="222"/>
      <c r="H59" s="222"/>
      <c r="I59" s="222"/>
      <c r="J59" s="222"/>
      <c r="K59" s="222"/>
      <c r="L59" s="222"/>
      <c r="M59" s="140">
        <f t="shared" si="3"/>
        <v>0</v>
      </c>
      <c r="N59" s="140">
        <f t="shared" si="4"/>
        <v>0</v>
      </c>
      <c r="O59" s="301" t="str">
        <f t="shared" si="2"/>
        <v/>
      </c>
    </row>
    <row r="60" spans="1:15" ht="26.1" customHeight="1">
      <c r="A60" s="247" t="s">
        <v>973</v>
      </c>
      <c r="B60" s="222"/>
      <c r="C60" s="222"/>
      <c r="D60" s="222"/>
      <c r="E60" s="222"/>
      <c r="F60" s="222"/>
      <c r="G60" s="222"/>
      <c r="H60" s="222"/>
      <c r="I60" s="222"/>
      <c r="J60" s="222"/>
      <c r="K60" s="222"/>
      <c r="L60" s="222"/>
      <c r="M60" s="140">
        <f t="shared" si="3"/>
        <v>0</v>
      </c>
      <c r="N60" s="140">
        <f t="shared" si="4"/>
        <v>0</v>
      </c>
      <c r="O60" s="301" t="str">
        <f t="shared" si="2"/>
        <v/>
      </c>
    </row>
    <row r="61" spans="1:15" ht="26.1" customHeight="1">
      <c r="A61" s="247" t="s">
        <v>878</v>
      </c>
      <c r="B61" s="222"/>
      <c r="C61" s="222"/>
      <c r="D61" s="222"/>
      <c r="E61" s="222"/>
      <c r="F61" s="222"/>
      <c r="G61" s="222"/>
      <c r="H61" s="222"/>
      <c r="I61" s="222"/>
      <c r="J61" s="222"/>
      <c r="K61" s="222"/>
      <c r="L61" s="222"/>
      <c r="M61" s="140">
        <f t="shared" si="3"/>
        <v>0</v>
      </c>
      <c r="N61" s="140">
        <f t="shared" si="4"/>
        <v>0</v>
      </c>
      <c r="O61" s="301" t="str">
        <f t="shared" si="2"/>
        <v/>
      </c>
    </row>
    <row r="62" spans="1:15" ht="26.1" customHeight="1">
      <c r="A62" s="134" t="s">
        <v>893</v>
      </c>
      <c r="B62" s="141">
        <f>+SUM(B7:B61)</f>
        <v>0</v>
      </c>
      <c r="C62" s="141">
        <f t="shared" ref="C62:L62" si="5">+SUM(C7:C61)</f>
        <v>0</v>
      </c>
      <c r="D62" s="141">
        <f t="shared" si="5"/>
        <v>0</v>
      </c>
      <c r="E62" s="141">
        <f t="shared" si="5"/>
        <v>0</v>
      </c>
      <c r="F62" s="141">
        <f t="shared" si="5"/>
        <v>0</v>
      </c>
      <c r="G62" s="141">
        <f t="shared" si="5"/>
        <v>28657</v>
      </c>
      <c r="H62" s="141">
        <f t="shared" si="5"/>
        <v>0</v>
      </c>
      <c r="I62" s="141">
        <f t="shared" si="5"/>
        <v>0</v>
      </c>
      <c r="J62" s="141">
        <f t="shared" si="5"/>
        <v>0</v>
      </c>
      <c r="K62" s="141">
        <f t="shared" si="5"/>
        <v>0</v>
      </c>
      <c r="L62" s="141">
        <f t="shared" si="5"/>
        <v>0</v>
      </c>
      <c r="M62" s="140">
        <f t="shared" si="3"/>
        <v>28657</v>
      </c>
      <c r="N62" s="140">
        <f t="shared" si="4"/>
        <v>28657</v>
      </c>
    </row>
    <row r="63" spans="1:15">
      <c r="A63" s="76"/>
      <c r="B63" s="138"/>
      <c r="C63" s="138"/>
      <c r="D63" s="138"/>
      <c r="E63" s="138"/>
      <c r="F63" s="76"/>
      <c r="G63" s="138"/>
      <c r="H63" s="138"/>
      <c r="I63" s="138"/>
      <c r="J63" s="138"/>
      <c r="K63" s="138"/>
      <c r="L63" s="138"/>
    </row>
    <row r="64" spans="1:15">
      <c r="A64" s="76"/>
      <c r="B64" s="76"/>
      <c r="C64" s="76"/>
      <c r="D64" s="76"/>
      <c r="E64" s="76"/>
      <c r="F64" s="76"/>
      <c r="G64" s="76"/>
      <c r="H64" s="76"/>
      <c r="I64" s="76"/>
      <c r="J64" s="76"/>
    </row>
    <row r="65" spans="1:10">
      <c r="A65" s="76"/>
      <c r="B65" s="76"/>
      <c r="C65" s="76"/>
      <c r="D65" s="76"/>
      <c r="E65" s="76"/>
      <c r="F65" s="76"/>
      <c r="G65" s="76"/>
      <c r="H65" s="76"/>
      <c r="I65" s="76"/>
      <c r="J65" s="76"/>
    </row>
    <row r="66" spans="1:10">
      <c r="A66" s="76"/>
      <c r="B66" s="76"/>
      <c r="C66" s="76"/>
      <c r="D66" s="76"/>
      <c r="E66" s="76"/>
      <c r="F66" s="76"/>
      <c r="G66" s="76"/>
      <c r="H66" s="76"/>
      <c r="I66" s="76"/>
      <c r="J66" s="76"/>
    </row>
    <row r="67" spans="1:10">
      <c r="A67" s="76"/>
      <c r="B67" s="76"/>
      <c r="C67" s="76"/>
      <c r="D67" s="76"/>
      <c r="E67" s="76"/>
      <c r="F67" s="76"/>
      <c r="G67" s="76"/>
      <c r="H67" s="76"/>
      <c r="I67" s="76"/>
      <c r="J67" s="76"/>
    </row>
    <row r="68" spans="1:10">
      <c r="A68" s="76"/>
      <c r="B68" s="76"/>
      <c r="C68" s="76"/>
      <c r="D68" s="76"/>
      <c r="E68" s="76"/>
      <c r="F68" s="76"/>
      <c r="G68" s="76"/>
      <c r="H68" s="76"/>
      <c r="I68" s="76"/>
      <c r="J68" s="76"/>
    </row>
    <row r="69" spans="1:10">
      <c r="A69" s="76"/>
      <c r="B69" s="76"/>
      <c r="C69" s="76"/>
      <c r="D69" s="76"/>
      <c r="E69" s="76"/>
      <c r="F69" s="76"/>
      <c r="G69" s="76"/>
      <c r="H69" s="76"/>
      <c r="I69" s="76"/>
      <c r="J69" s="76"/>
    </row>
    <row r="70" spans="1:10">
      <c r="A70" s="76"/>
      <c r="B70" s="76"/>
      <c r="C70" s="76"/>
      <c r="D70" s="76"/>
      <c r="E70" s="76"/>
      <c r="F70" s="76"/>
      <c r="G70" s="76"/>
      <c r="H70" s="76"/>
      <c r="I70" s="76"/>
      <c r="J70" s="76"/>
    </row>
    <row r="71" spans="1:10">
      <c r="A71" s="76"/>
      <c r="B71" s="76"/>
      <c r="C71" s="76"/>
      <c r="D71" s="76"/>
      <c r="E71" s="76"/>
      <c r="F71" s="76"/>
      <c r="G71" s="76"/>
      <c r="H71" s="76"/>
      <c r="I71" s="76"/>
      <c r="J71" s="76"/>
    </row>
    <row r="72" spans="1:10">
      <c r="A72" s="76"/>
      <c r="B72" s="76"/>
      <c r="C72" s="76"/>
      <c r="D72" s="76"/>
      <c r="E72" s="76"/>
      <c r="F72" s="76"/>
      <c r="G72" s="76"/>
      <c r="H72" s="76"/>
      <c r="I72" s="76"/>
      <c r="J72" s="76"/>
    </row>
    <row r="73" spans="1:10">
      <c r="A73" s="76"/>
      <c r="B73" s="76"/>
      <c r="C73" s="76"/>
      <c r="D73" s="76"/>
      <c r="E73" s="76"/>
      <c r="F73" s="76"/>
      <c r="G73" s="76"/>
      <c r="H73" s="76"/>
      <c r="I73" s="76"/>
      <c r="J73" s="76"/>
    </row>
    <row r="74" spans="1:10">
      <c r="A74" s="76"/>
      <c r="B74" s="76"/>
      <c r="C74" s="76"/>
      <c r="D74" s="76"/>
      <c r="E74" s="76"/>
      <c r="F74" s="76"/>
      <c r="G74" s="76"/>
      <c r="H74" s="76"/>
      <c r="I74" s="76"/>
      <c r="J74" s="76"/>
    </row>
    <row r="75" spans="1:10">
      <c r="A75" s="76"/>
      <c r="B75" s="76"/>
      <c r="C75" s="76"/>
      <c r="D75" s="76"/>
      <c r="E75" s="76"/>
      <c r="F75" s="76"/>
      <c r="G75" s="76"/>
      <c r="H75" s="76"/>
      <c r="I75" s="76"/>
      <c r="J75" s="76"/>
    </row>
    <row r="76" spans="1:10">
      <c r="A76" s="76"/>
      <c r="B76" s="76"/>
      <c r="C76" s="76"/>
      <c r="D76" s="76"/>
      <c r="E76" s="76"/>
      <c r="F76" s="76"/>
      <c r="G76" s="76"/>
      <c r="H76" s="76"/>
      <c r="I76" s="76"/>
      <c r="J76" s="76"/>
    </row>
    <row r="77" spans="1:10">
      <c r="A77" s="76"/>
      <c r="B77" s="76"/>
      <c r="C77" s="76"/>
      <c r="D77" s="76"/>
      <c r="E77" s="76"/>
      <c r="F77" s="76"/>
      <c r="G77" s="76"/>
      <c r="H77" s="76"/>
      <c r="I77" s="76"/>
      <c r="J77" s="76"/>
    </row>
    <row r="78" spans="1:10">
      <c r="A78" s="76"/>
      <c r="B78" s="76"/>
      <c r="C78" s="76"/>
      <c r="D78" s="76"/>
      <c r="E78" s="76"/>
      <c r="F78" s="76"/>
      <c r="G78" s="76"/>
      <c r="H78" s="76"/>
      <c r="I78" s="76"/>
      <c r="J78" s="76"/>
    </row>
    <row r="79" spans="1:10">
      <c r="A79" s="76"/>
      <c r="B79" s="76"/>
      <c r="C79" s="76"/>
      <c r="D79" s="76"/>
      <c r="E79" s="76"/>
      <c r="F79" s="76"/>
      <c r="G79" s="76"/>
      <c r="H79" s="76"/>
      <c r="I79" s="76"/>
      <c r="J79" s="76"/>
    </row>
    <row r="80" spans="1:10">
      <c r="A80" s="76"/>
      <c r="B80" s="76"/>
      <c r="C80" s="76"/>
      <c r="D80" s="76"/>
      <c r="E80" s="76"/>
      <c r="F80" s="76"/>
      <c r="G80" s="76"/>
      <c r="H80" s="76"/>
      <c r="I80" s="76"/>
      <c r="J80" s="76"/>
    </row>
    <row r="81" spans="1:10">
      <c r="A81" s="76"/>
      <c r="B81" s="76"/>
      <c r="C81" s="76"/>
      <c r="D81" s="76"/>
      <c r="E81" s="76"/>
      <c r="F81" s="76"/>
      <c r="G81" s="76"/>
      <c r="H81" s="76"/>
      <c r="I81" s="76"/>
      <c r="J81" s="76"/>
    </row>
    <row r="82" spans="1:10">
      <c r="A82" s="76"/>
      <c r="B82" s="76"/>
      <c r="C82" s="76"/>
      <c r="D82" s="76"/>
      <c r="E82" s="76"/>
      <c r="F82" s="76"/>
      <c r="G82" s="76"/>
      <c r="H82" s="76"/>
      <c r="I82" s="76"/>
      <c r="J82" s="76"/>
    </row>
    <row r="83" spans="1:10">
      <c r="A83" s="76"/>
      <c r="B83" s="76"/>
      <c r="C83" s="76"/>
      <c r="D83" s="76"/>
      <c r="E83" s="76"/>
      <c r="F83" s="76"/>
      <c r="G83" s="76"/>
      <c r="H83" s="76"/>
      <c r="I83" s="76"/>
      <c r="J83" s="76"/>
    </row>
    <row r="84" spans="1:10">
      <c r="A84" s="76"/>
      <c r="B84" s="76"/>
      <c r="C84" s="76"/>
      <c r="D84" s="76"/>
      <c r="E84" s="76"/>
      <c r="F84" s="76"/>
      <c r="G84" s="76"/>
      <c r="H84" s="76"/>
      <c r="I84" s="76"/>
      <c r="J84" s="76"/>
    </row>
    <row r="85" spans="1:10">
      <c r="A85" s="76"/>
      <c r="B85" s="76"/>
      <c r="C85" s="76"/>
      <c r="D85" s="76"/>
      <c r="E85" s="76"/>
      <c r="F85" s="76"/>
      <c r="G85" s="76"/>
      <c r="H85" s="76"/>
      <c r="I85" s="76"/>
      <c r="J85" s="76"/>
    </row>
    <row r="86" spans="1:10">
      <c r="A86" s="76"/>
      <c r="B86" s="76"/>
      <c r="C86" s="76"/>
      <c r="D86" s="76"/>
      <c r="E86" s="76"/>
      <c r="F86" s="76"/>
      <c r="G86" s="76"/>
      <c r="H86" s="76"/>
      <c r="I86" s="76"/>
      <c r="J86" s="76"/>
    </row>
    <row r="87" spans="1:10">
      <c r="A87" s="76"/>
      <c r="B87" s="76"/>
      <c r="C87" s="76"/>
      <c r="D87" s="76"/>
      <c r="E87" s="76"/>
      <c r="F87" s="76"/>
      <c r="G87" s="76"/>
      <c r="H87" s="76"/>
      <c r="I87" s="76"/>
      <c r="J87" s="76"/>
    </row>
    <row r="88" spans="1:10">
      <c r="A88" s="76"/>
      <c r="B88" s="76"/>
      <c r="C88" s="76"/>
      <c r="D88" s="76"/>
      <c r="E88" s="76"/>
      <c r="F88" s="76"/>
      <c r="G88" s="76"/>
      <c r="H88" s="76"/>
      <c r="I88" s="76"/>
      <c r="J88" s="76"/>
    </row>
    <row r="89" spans="1:10">
      <c r="A89" s="76"/>
      <c r="B89" s="76"/>
      <c r="C89" s="76"/>
      <c r="D89" s="76"/>
      <c r="E89" s="76"/>
      <c r="F89" s="76"/>
      <c r="G89" s="76"/>
      <c r="H89" s="76"/>
      <c r="I89" s="76"/>
      <c r="J89" s="76"/>
    </row>
    <row r="90" spans="1:10">
      <c r="A90" s="76"/>
      <c r="B90" s="76"/>
      <c r="C90" s="76"/>
      <c r="D90" s="76"/>
      <c r="E90" s="76"/>
      <c r="F90" s="76"/>
      <c r="G90" s="76"/>
      <c r="H90" s="76"/>
      <c r="I90" s="76"/>
      <c r="J90" s="76"/>
    </row>
    <row r="91" spans="1:10">
      <c r="A91" s="76"/>
      <c r="B91" s="76"/>
      <c r="C91" s="76"/>
      <c r="D91" s="76"/>
      <c r="E91" s="76"/>
      <c r="F91" s="76"/>
      <c r="G91" s="76"/>
      <c r="H91" s="76"/>
      <c r="I91" s="76"/>
      <c r="J91" s="76"/>
    </row>
    <row r="92" spans="1:10">
      <c r="F92" s="76"/>
    </row>
    <row r="93" spans="1:10">
      <c r="F93" s="76"/>
    </row>
    <row r="94" spans="1:10">
      <c r="F94" s="76"/>
    </row>
    <row r="95" spans="1:10">
      <c r="F95" s="76"/>
    </row>
    <row r="96" spans="1:10">
      <c r="F96" s="76"/>
    </row>
    <row r="97" spans="6:6">
      <c r="F97" s="76"/>
    </row>
    <row r="98" spans="6:6">
      <c r="F98" s="76"/>
    </row>
    <row r="99" spans="6:6">
      <c r="F99" s="76"/>
    </row>
    <row r="100" spans="6:6">
      <c r="F100" s="76"/>
    </row>
    <row r="101" spans="6:6">
      <c r="F101" s="76"/>
    </row>
    <row r="102" spans="6:6">
      <c r="F102" s="76"/>
    </row>
    <row r="103" spans="6:6">
      <c r="F103" s="76"/>
    </row>
    <row r="104" spans="6:6">
      <c r="F104" s="76"/>
    </row>
    <row r="105" spans="6:6">
      <c r="F105" s="76"/>
    </row>
    <row r="106" spans="6:6">
      <c r="F106" s="76"/>
    </row>
    <row r="107" spans="6:6">
      <c r="F107" s="76"/>
    </row>
    <row r="108" spans="6:6">
      <c r="F108" s="76"/>
    </row>
    <row r="109" spans="6:6">
      <c r="F109" s="76"/>
    </row>
    <row r="110" spans="6:6">
      <c r="F110" s="76"/>
    </row>
    <row r="111" spans="6:6">
      <c r="F111" s="76"/>
    </row>
    <row r="112" spans="6:6">
      <c r="F112" s="76"/>
    </row>
    <row r="113" spans="6:6">
      <c r="F113" s="76"/>
    </row>
    <row r="114" spans="6:6">
      <c r="F114" s="76"/>
    </row>
    <row r="115" spans="6:6">
      <c r="F115" s="76"/>
    </row>
    <row r="116" spans="6:6">
      <c r="F116" s="76"/>
    </row>
    <row r="117" spans="6:6">
      <c r="F117" s="76"/>
    </row>
    <row r="118" spans="6:6">
      <c r="F118" s="76"/>
    </row>
    <row r="119" spans="6:6">
      <c r="F119" s="76"/>
    </row>
    <row r="120" spans="6:6">
      <c r="F120" s="76"/>
    </row>
    <row r="121" spans="6:6">
      <c r="F121" s="76"/>
    </row>
    <row r="122" spans="6:6">
      <c r="F122" s="76"/>
    </row>
    <row r="123" spans="6:6">
      <c r="F123" s="76"/>
    </row>
    <row r="124" spans="6:6">
      <c r="F124" s="76"/>
    </row>
    <row r="125" spans="6:6">
      <c r="F125" s="76"/>
    </row>
    <row r="126" spans="6:6">
      <c r="F126" s="76"/>
    </row>
    <row r="127" spans="6:6">
      <c r="F127" s="76"/>
    </row>
    <row r="128" spans="6:6">
      <c r="F128" s="76"/>
    </row>
    <row r="129" spans="6:6">
      <c r="F129" s="76"/>
    </row>
    <row r="130" spans="6:6">
      <c r="F130" s="76"/>
    </row>
    <row r="131" spans="6:6">
      <c r="F131" s="76"/>
    </row>
    <row r="132" spans="6:6">
      <c r="F132" s="76"/>
    </row>
    <row r="133" spans="6:6">
      <c r="F133" s="76"/>
    </row>
    <row r="134" spans="6:6">
      <c r="F134" s="76"/>
    </row>
    <row r="135" spans="6:6">
      <c r="F135" s="76"/>
    </row>
    <row r="136" spans="6:6">
      <c r="F136" s="76"/>
    </row>
    <row r="137" spans="6:6">
      <c r="F137" s="76"/>
    </row>
    <row r="138" spans="6:6">
      <c r="F138" s="76"/>
    </row>
    <row r="139" spans="6:6">
      <c r="F139" s="76"/>
    </row>
    <row r="140" spans="6:6">
      <c r="F140" s="76"/>
    </row>
    <row r="141" spans="6:6">
      <c r="F141" s="76"/>
    </row>
    <row r="142" spans="6:6">
      <c r="F142" s="76"/>
    </row>
    <row r="143" spans="6:6">
      <c r="F143" s="76"/>
    </row>
    <row r="144" spans="6:6">
      <c r="F144" s="76"/>
    </row>
    <row r="145" spans="6:6">
      <c r="F145" s="76"/>
    </row>
    <row r="146" spans="6:6">
      <c r="F146" s="76"/>
    </row>
    <row r="147" spans="6:6">
      <c r="F147" s="76"/>
    </row>
    <row r="148" spans="6:6">
      <c r="F148" s="76"/>
    </row>
    <row r="149" spans="6:6">
      <c r="F149" s="76"/>
    </row>
    <row r="150" spans="6:6">
      <c r="F150" s="76"/>
    </row>
    <row r="151" spans="6:6">
      <c r="F151" s="76"/>
    </row>
    <row r="152" spans="6:6">
      <c r="F152" s="76"/>
    </row>
    <row r="153" spans="6:6">
      <c r="F153" s="76"/>
    </row>
    <row r="154" spans="6:6">
      <c r="F154" s="76"/>
    </row>
    <row r="155" spans="6:6">
      <c r="F155" s="76"/>
    </row>
    <row r="156" spans="6:6">
      <c r="F156" s="76"/>
    </row>
    <row r="157" spans="6:6">
      <c r="F157" s="76"/>
    </row>
    <row r="158" spans="6:6">
      <c r="F158" s="76"/>
    </row>
    <row r="159" spans="6:6">
      <c r="F159" s="76"/>
    </row>
    <row r="160" spans="6:6">
      <c r="F160" s="76"/>
    </row>
    <row r="161" spans="6:6">
      <c r="F161" s="76"/>
    </row>
    <row r="162" spans="6:6">
      <c r="F162" s="76"/>
    </row>
    <row r="163" spans="6:6">
      <c r="F163" s="76"/>
    </row>
    <row r="164" spans="6:6">
      <c r="F164" s="76"/>
    </row>
    <row r="165" spans="6:6">
      <c r="F165" s="76"/>
    </row>
    <row r="166" spans="6:6">
      <c r="F166" s="76"/>
    </row>
    <row r="167" spans="6:6">
      <c r="F167" s="76"/>
    </row>
    <row r="168" spans="6:6">
      <c r="F168" s="76"/>
    </row>
    <row r="169" spans="6:6">
      <c r="F169" s="76"/>
    </row>
    <row r="170" spans="6:6">
      <c r="F170" s="76"/>
    </row>
    <row r="171" spans="6:6">
      <c r="F171" s="76"/>
    </row>
    <row r="172" spans="6:6">
      <c r="F172" s="76"/>
    </row>
    <row r="173" spans="6:6">
      <c r="F173" s="76"/>
    </row>
    <row r="174" spans="6:6">
      <c r="F174" s="76"/>
    </row>
    <row r="175" spans="6:6">
      <c r="F175" s="76"/>
    </row>
    <row r="176" spans="6:6">
      <c r="F176" s="76"/>
    </row>
    <row r="177" spans="6:6">
      <c r="F177" s="76"/>
    </row>
    <row r="178" spans="6:6">
      <c r="F178" s="76"/>
    </row>
    <row r="179" spans="6:6">
      <c r="F179" s="76"/>
    </row>
    <row r="180" spans="6:6">
      <c r="F180" s="76"/>
    </row>
    <row r="181" spans="6:6">
      <c r="F181" s="76"/>
    </row>
    <row r="182" spans="6:6">
      <c r="F182" s="76"/>
    </row>
    <row r="183" spans="6:6">
      <c r="F183" s="76"/>
    </row>
    <row r="184" spans="6:6">
      <c r="F184" s="76"/>
    </row>
    <row r="185" spans="6:6">
      <c r="F185" s="76"/>
    </row>
    <row r="186" spans="6:6">
      <c r="F186" s="76"/>
    </row>
    <row r="187" spans="6:6">
      <c r="F187" s="76"/>
    </row>
    <row r="188" spans="6:6">
      <c r="F188" s="76"/>
    </row>
    <row r="189" spans="6:6">
      <c r="F189" s="76"/>
    </row>
    <row r="190" spans="6:6">
      <c r="F190" s="76"/>
    </row>
    <row r="191" spans="6:6">
      <c r="F191" s="76"/>
    </row>
    <row r="192" spans="6:6">
      <c r="F192" s="76"/>
    </row>
    <row r="193" spans="6:6">
      <c r="F193" s="76"/>
    </row>
    <row r="194" spans="6:6">
      <c r="F194" s="76"/>
    </row>
    <row r="195" spans="6:6">
      <c r="F195" s="76"/>
    </row>
    <row r="196" spans="6:6">
      <c r="F196" s="76"/>
    </row>
  </sheetData>
  <conditionalFormatting sqref="D1">
    <cfRule type="containsText" dxfId="3" priority="1" operator="containsText" text="Errors">
      <formula>NOT(ISERROR(SEARCH("Errors",D1)))</formula>
    </cfRule>
  </conditionalFormatting>
  <dataValidations count="2">
    <dataValidation type="list" showInputMessage="1" showErrorMessage="1" sqref="A2">
      <formula1>CAU</formula1>
    </dataValidation>
    <dataValidation type="whole" allowBlank="1" showInputMessage="1" showErrorMessage="1" errorTitle="Data Validation" error="Please enter a whole number between 0 and 2147483647." sqref="B7:N62">
      <formula1>0</formula1>
      <formula2>10000000000</formula2>
    </dataValidation>
  </dataValidations>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1">
        <x14:dataValidation type="list" showInputMessage="1" showErrorMessage="1">
          <x14:formula1>
            <xm:f>'Addl Info'!$A$2:$A$3</xm:f>
          </x14:formula1>
          <xm:sqref>B2</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8" tint="0.39997558519241921"/>
  </sheetPr>
  <dimension ref="A1:O196"/>
  <sheetViews>
    <sheetView workbookViewId="0">
      <selection activeCell="I62" sqref="I62"/>
    </sheetView>
  </sheetViews>
  <sheetFormatPr defaultColWidth="8.88671875" defaultRowHeight="13.2"/>
  <cols>
    <col min="1" max="1" width="30.6640625" style="2" customWidth="1"/>
    <col min="2" max="2" width="15.6640625" style="2" customWidth="1"/>
    <col min="3" max="3" width="15.6640625" style="2" hidden="1" customWidth="1"/>
    <col min="4" max="5" width="15.6640625" style="2" customWidth="1"/>
    <col min="6" max="7" width="15.6640625" style="2" hidden="1" customWidth="1"/>
    <col min="8" max="12" width="15.6640625" style="2" customWidth="1"/>
    <col min="13" max="14" width="25.6640625" style="2" customWidth="1"/>
    <col min="15" max="16384" width="8.88671875" style="2"/>
  </cols>
  <sheetData>
    <row r="1" spans="1:15">
      <c r="A1" s="197" t="s">
        <v>878</v>
      </c>
      <c r="B1" s="198"/>
      <c r="D1" s="188" t="str">
        <f>IF('Compliance Issues'!C4="x","Errors exist, see the Compliance Issues tab.","")</f>
        <v>Errors exist, see the Compliance Issues tab.</v>
      </c>
      <c r="E1" s="188"/>
      <c r="G1" s="188"/>
      <c r="H1" s="188"/>
      <c r="I1" s="188"/>
      <c r="J1" s="188"/>
      <c r="K1" s="188"/>
      <c r="L1" s="188"/>
    </row>
    <row r="2" spans="1:15" ht="15.6">
      <c r="A2" s="10" t="str">
        <f>'180B IIIB'!A2</f>
        <v>Dane</v>
      </c>
      <c r="B2" s="8" t="s">
        <v>4</v>
      </c>
      <c r="D2" s="179" t="str">
        <f>LOOKUP(B2,Date,'Addl Info'!B9:B9)</f>
        <v>2021 BUDGET</v>
      </c>
      <c r="E2" s="189">
        <f ca="1">IF(D2="Non-Submission Period",0,LOOKUP(A2,CAUTAU,Allocations!L4:L6))</f>
        <v>86329</v>
      </c>
      <c r="G2" s="179"/>
      <c r="H2" s="188"/>
      <c r="I2" s="188"/>
      <c r="K2" s="190"/>
    </row>
    <row r="3" spans="1:15">
      <c r="A3" s="188"/>
      <c r="B3" s="192"/>
      <c r="C3" s="192"/>
      <c r="D3" s="242" t="s">
        <v>917</v>
      </c>
      <c r="E3" s="191">
        <f ca="1">E2-I62</f>
        <v>0</v>
      </c>
      <c r="G3" s="188"/>
      <c r="H3" s="192"/>
      <c r="I3" s="192"/>
      <c r="J3" s="192"/>
      <c r="K3" s="192"/>
      <c r="L3" s="188"/>
    </row>
    <row r="4" spans="1:15">
      <c r="A4" s="188"/>
      <c r="B4" s="192"/>
      <c r="C4" s="192"/>
      <c r="D4" s="188"/>
      <c r="E4" s="188"/>
      <c r="G4" s="188"/>
      <c r="H4" s="192"/>
      <c r="I4" s="192"/>
      <c r="J4" s="192"/>
      <c r="K4" s="192"/>
      <c r="L4" s="188"/>
    </row>
    <row r="5" spans="1:15">
      <c r="A5" s="193"/>
      <c r="B5" s="194"/>
      <c r="C5" s="194"/>
      <c r="D5" s="188"/>
      <c r="E5" s="188"/>
      <c r="G5" s="188"/>
      <c r="H5" s="194"/>
      <c r="I5" s="194"/>
      <c r="J5" s="194"/>
      <c r="K5" s="194"/>
      <c r="L5" s="188"/>
    </row>
    <row r="6" spans="1:15" ht="77.099999999999994" customHeight="1">
      <c r="A6" s="195" t="s">
        <v>918</v>
      </c>
      <c r="B6" s="195" t="s">
        <v>955</v>
      </c>
      <c r="C6" s="195" t="s">
        <v>987</v>
      </c>
      <c r="D6" s="195" t="s">
        <v>919</v>
      </c>
      <c r="E6" s="195" t="s">
        <v>920</v>
      </c>
      <c r="F6" s="195" t="s">
        <v>987</v>
      </c>
      <c r="G6" s="195" t="s">
        <v>987</v>
      </c>
      <c r="H6" s="195" t="s">
        <v>921</v>
      </c>
      <c r="I6" s="195" t="s">
        <v>986</v>
      </c>
      <c r="J6" s="195" t="s">
        <v>922</v>
      </c>
      <c r="K6" s="195" t="s">
        <v>923</v>
      </c>
      <c r="L6" s="195" t="s">
        <v>924</v>
      </c>
      <c r="M6" s="195" t="s">
        <v>966</v>
      </c>
      <c r="N6" s="195" t="s">
        <v>967</v>
      </c>
    </row>
    <row r="7" spans="1:15" ht="26.1" customHeight="1">
      <c r="A7" s="249" t="s">
        <v>168</v>
      </c>
      <c r="B7" s="222"/>
      <c r="C7" s="222"/>
      <c r="D7" s="222"/>
      <c r="E7" s="222"/>
      <c r="F7" s="222"/>
      <c r="G7" s="222"/>
      <c r="H7" s="222"/>
      <c r="I7" s="222"/>
      <c r="J7" s="222"/>
      <c r="K7" s="222"/>
      <c r="L7" s="222"/>
      <c r="M7" s="140">
        <f t="shared" ref="M7:M38" si="0">B7+C7+D7+F7+G7+H7+I7+J7+K7+L7</f>
        <v>0</v>
      </c>
      <c r="N7" s="140">
        <f t="shared" ref="N7:N38" si="1">B7+C7+D7+E7+F7+G7+H7+I7+J7+K7+L7</f>
        <v>0</v>
      </c>
      <c r="O7" s="301" t="str">
        <f>IF(AND(N7&gt;0,I7=0),"x","")</f>
        <v/>
      </c>
    </row>
    <row r="8" spans="1:15" ht="26.1" customHeight="1">
      <c r="A8" s="249" t="s">
        <v>171</v>
      </c>
      <c r="B8" s="222"/>
      <c r="C8" s="222"/>
      <c r="D8" s="222"/>
      <c r="E8" s="222"/>
      <c r="F8" s="222"/>
      <c r="G8" s="222"/>
      <c r="H8" s="222"/>
      <c r="I8" s="222"/>
      <c r="J8" s="222"/>
      <c r="K8" s="222"/>
      <c r="L8" s="222"/>
      <c r="M8" s="140">
        <f t="shared" si="0"/>
        <v>0</v>
      </c>
      <c r="N8" s="140">
        <f t="shared" si="1"/>
        <v>0</v>
      </c>
      <c r="O8" s="301" t="str">
        <f t="shared" ref="O8:O61" si="2">IF(AND(N8&gt;0,I8=0),"x","")</f>
        <v/>
      </c>
    </row>
    <row r="9" spans="1:15" ht="26.1" customHeight="1">
      <c r="A9" s="249" t="s">
        <v>179</v>
      </c>
      <c r="B9" s="222"/>
      <c r="C9" s="222"/>
      <c r="D9" s="222"/>
      <c r="E9" s="222"/>
      <c r="F9" s="222"/>
      <c r="G9" s="222"/>
      <c r="H9" s="222"/>
      <c r="I9" s="222"/>
      <c r="J9" s="222"/>
      <c r="K9" s="222"/>
      <c r="L9" s="222"/>
      <c r="M9" s="140">
        <f t="shared" si="0"/>
        <v>0</v>
      </c>
      <c r="N9" s="140">
        <f t="shared" si="1"/>
        <v>0</v>
      </c>
      <c r="O9" s="301" t="str">
        <f t="shared" si="2"/>
        <v/>
      </c>
    </row>
    <row r="10" spans="1:15" ht="26.1" customHeight="1">
      <c r="A10" s="249" t="s">
        <v>187</v>
      </c>
      <c r="B10" s="222"/>
      <c r="C10" s="222"/>
      <c r="D10" s="222"/>
      <c r="E10" s="222"/>
      <c r="F10" s="222"/>
      <c r="G10" s="222"/>
      <c r="H10" s="222"/>
      <c r="I10" s="222"/>
      <c r="J10" s="222"/>
      <c r="K10" s="222"/>
      <c r="L10" s="222"/>
      <c r="M10" s="140">
        <f t="shared" si="0"/>
        <v>0</v>
      </c>
      <c r="N10" s="140">
        <f t="shared" si="1"/>
        <v>0</v>
      </c>
      <c r="O10" s="301" t="str">
        <f t="shared" si="2"/>
        <v/>
      </c>
    </row>
    <row r="11" spans="1:15" ht="26.1" customHeight="1">
      <c r="A11" s="137" t="s">
        <v>925</v>
      </c>
      <c r="B11" s="222"/>
      <c r="C11" s="222"/>
      <c r="D11" s="222"/>
      <c r="E11" s="222"/>
      <c r="F11" s="222"/>
      <c r="G11" s="222"/>
      <c r="H11" s="222"/>
      <c r="I11" s="222"/>
      <c r="J11" s="222"/>
      <c r="K11" s="222"/>
      <c r="L11" s="222"/>
      <c r="M11" s="140">
        <f t="shared" si="0"/>
        <v>0</v>
      </c>
      <c r="N11" s="140">
        <f t="shared" si="1"/>
        <v>0</v>
      </c>
      <c r="O11" s="301" t="str">
        <f t="shared" si="2"/>
        <v/>
      </c>
    </row>
    <row r="12" spans="1:15" ht="26.1" customHeight="1">
      <c r="A12" s="249" t="s">
        <v>218</v>
      </c>
      <c r="B12" s="222"/>
      <c r="C12" s="222"/>
      <c r="D12" s="222"/>
      <c r="E12" s="222"/>
      <c r="F12" s="222"/>
      <c r="G12" s="222"/>
      <c r="H12" s="222"/>
      <c r="I12" s="222"/>
      <c r="J12" s="222"/>
      <c r="K12" s="222"/>
      <c r="L12" s="222"/>
      <c r="M12" s="140">
        <f t="shared" si="0"/>
        <v>0</v>
      </c>
      <c r="N12" s="140">
        <f t="shared" si="1"/>
        <v>0</v>
      </c>
      <c r="O12" s="301" t="str">
        <f t="shared" si="2"/>
        <v/>
      </c>
    </row>
    <row r="13" spans="1:15" ht="26.1" customHeight="1">
      <c r="A13" s="249" t="s">
        <v>222</v>
      </c>
      <c r="B13" s="222"/>
      <c r="C13" s="222"/>
      <c r="D13" s="222"/>
      <c r="E13" s="222"/>
      <c r="F13" s="222"/>
      <c r="G13" s="222"/>
      <c r="H13" s="222"/>
      <c r="I13" s="222"/>
      <c r="J13" s="222"/>
      <c r="K13" s="222"/>
      <c r="L13" s="222"/>
      <c r="M13" s="140">
        <f t="shared" si="0"/>
        <v>0</v>
      </c>
      <c r="N13" s="140">
        <f t="shared" si="1"/>
        <v>0</v>
      </c>
      <c r="O13" s="301" t="str">
        <f t="shared" si="2"/>
        <v/>
      </c>
    </row>
    <row r="14" spans="1:15" ht="26.1" customHeight="1">
      <c r="A14" s="137" t="s">
        <v>224</v>
      </c>
      <c r="B14" s="222"/>
      <c r="C14" s="222"/>
      <c r="D14" s="222"/>
      <c r="E14" s="222"/>
      <c r="F14" s="222"/>
      <c r="G14" s="222"/>
      <c r="H14" s="222"/>
      <c r="I14" s="222"/>
      <c r="J14" s="222"/>
      <c r="K14" s="222"/>
      <c r="L14" s="222"/>
      <c r="M14" s="140">
        <f t="shared" si="0"/>
        <v>0</v>
      </c>
      <c r="N14" s="140">
        <f t="shared" si="1"/>
        <v>0</v>
      </c>
      <c r="O14" s="301" t="str">
        <f t="shared" si="2"/>
        <v/>
      </c>
    </row>
    <row r="15" spans="1:15" ht="26.1" customHeight="1">
      <c r="A15" s="249" t="s">
        <v>926</v>
      </c>
      <c r="B15" s="222"/>
      <c r="C15" s="222"/>
      <c r="D15" s="222"/>
      <c r="E15" s="222"/>
      <c r="F15" s="222"/>
      <c r="G15" s="222"/>
      <c r="H15" s="222"/>
      <c r="I15" s="222"/>
      <c r="J15" s="222"/>
      <c r="K15" s="222"/>
      <c r="L15" s="222"/>
      <c r="M15" s="140">
        <f t="shared" si="0"/>
        <v>0</v>
      </c>
      <c r="N15" s="140">
        <f t="shared" si="1"/>
        <v>0</v>
      </c>
      <c r="O15" s="301" t="str">
        <f t="shared" si="2"/>
        <v/>
      </c>
    </row>
    <row r="16" spans="1:15" ht="26.1" customHeight="1">
      <c r="A16" s="249" t="s">
        <v>927</v>
      </c>
      <c r="B16" s="222"/>
      <c r="C16" s="222"/>
      <c r="D16" s="222"/>
      <c r="E16" s="222"/>
      <c r="F16" s="222"/>
      <c r="G16" s="222"/>
      <c r="H16" s="222"/>
      <c r="I16" s="222"/>
      <c r="J16" s="222"/>
      <c r="K16" s="222"/>
      <c r="L16" s="222"/>
      <c r="M16" s="140">
        <f t="shared" si="0"/>
        <v>0</v>
      </c>
      <c r="N16" s="140">
        <f t="shared" si="1"/>
        <v>0</v>
      </c>
      <c r="O16" s="301" t="str">
        <f t="shared" si="2"/>
        <v/>
      </c>
    </row>
    <row r="17" spans="1:15" ht="26.1" customHeight="1">
      <c r="A17" s="249" t="s">
        <v>292</v>
      </c>
      <c r="B17" s="222"/>
      <c r="C17" s="222"/>
      <c r="D17" s="222"/>
      <c r="E17" s="222"/>
      <c r="F17" s="222"/>
      <c r="G17" s="222"/>
      <c r="H17" s="222"/>
      <c r="I17" s="222"/>
      <c r="J17" s="222"/>
      <c r="K17" s="222"/>
      <c r="L17" s="222"/>
      <c r="M17" s="140">
        <f t="shared" si="0"/>
        <v>0</v>
      </c>
      <c r="N17" s="140">
        <f t="shared" si="1"/>
        <v>0</v>
      </c>
      <c r="O17" s="301" t="str">
        <f t="shared" si="2"/>
        <v/>
      </c>
    </row>
    <row r="18" spans="1:15" ht="26.1" customHeight="1">
      <c r="A18" s="249" t="s">
        <v>928</v>
      </c>
      <c r="B18" s="222"/>
      <c r="C18" s="222"/>
      <c r="D18" s="222"/>
      <c r="E18" s="222"/>
      <c r="F18" s="222"/>
      <c r="G18" s="222"/>
      <c r="H18" s="222"/>
      <c r="I18" s="222"/>
      <c r="J18" s="222"/>
      <c r="K18" s="222"/>
      <c r="L18" s="222"/>
      <c r="M18" s="140">
        <f t="shared" si="0"/>
        <v>0</v>
      </c>
      <c r="N18" s="140">
        <f t="shared" si="1"/>
        <v>0</v>
      </c>
      <c r="O18" s="301" t="str">
        <f t="shared" si="2"/>
        <v/>
      </c>
    </row>
    <row r="19" spans="1:15" ht="26.1" customHeight="1">
      <c r="A19" s="249" t="s">
        <v>929</v>
      </c>
      <c r="B19" s="222"/>
      <c r="C19" s="222"/>
      <c r="D19" s="222"/>
      <c r="E19" s="222"/>
      <c r="F19" s="222"/>
      <c r="G19" s="222"/>
      <c r="H19" s="222"/>
      <c r="I19" s="222"/>
      <c r="J19" s="222"/>
      <c r="K19" s="222"/>
      <c r="L19" s="222"/>
      <c r="M19" s="140">
        <f t="shared" si="0"/>
        <v>0</v>
      </c>
      <c r="N19" s="140">
        <f t="shared" si="1"/>
        <v>0</v>
      </c>
      <c r="O19" s="301" t="str">
        <f t="shared" si="2"/>
        <v/>
      </c>
    </row>
    <row r="20" spans="1:15" ht="26.1" customHeight="1">
      <c r="A20" s="249" t="s">
        <v>320</v>
      </c>
      <c r="B20" s="222"/>
      <c r="C20" s="222"/>
      <c r="D20" s="222"/>
      <c r="E20" s="222"/>
      <c r="F20" s="222"/>
      <c r="G20" s="222"/>
      <c r="H20" s="222"/>
      <c r="I20" s="222"/>
      <c r="J20" s="222"/>
      <c r="K20" s="222"/>
      <c r="L20" s="222"/>
      <c r="M20" s="140">
        <f t="shared" si="0"/>
        <v>0</v>
      </c>
      <c r="N20" s="140">
        <f t="shared" si="1"/>
        <v>0</v>
      </c>
      <c r="O20" s="301" t="str">
        <f t="shared" si="2"/>
        <v/>
      </c>
    </row>
    <row r="21" spans="1:15" ht="26.1" customHeight="1">
      <c r="A21" s="249" t="s">
        <v>930</v>
      </c>
      <c r="B21" s="222"/>
      <c r="C21" s="222"/>
      <c r="D21" s="222"/>
      <c r="E21" s="222"/>
      <c r="F21" s="222"/>
      <c r="G21" s="222"/>
      <c r="H21" s="222"/>
      <c r="I21" s="222"/>
      <c r="J21" s="222"/>
      <c r="K21" s="222"/>
      <c r="L21" s="222"/>
      <c r="M21" s="140">
        <f t="shared" si="0"/>
        <v>0</v>
      </c>
      <c r="N21" s="140">
        <f t="shared" si="1"/>
        <v>0</v>
      </c>
      <c r="O21" s="301" t="str">
        <f t="shared" si="2"/>
        <v/>
      </c>
    </row>
    <row r="22" spans="1:15" ht="26.1" customHeight="1">
      <c r="A22" s="249" t="s">
        <v>931</v>
      </c>
      <c r="B22" s="222"/>
      <c r="C22" s="222"/>
      <c r="D22" s="222"/>
      <c r="E22" s="222"/>
      <c r="F22" s="222"/>
      <c r="G22" s="222"/>
      <c r="H22" s="222"/>
      <c r="I22" s="222"/>
      <c r="J22" s="222"/>
      <c r="K22" s="222"/>
      <c r="L22" s="222"/>
      <c r="M22" s="140">
        <f t="shared" si="0"/>
        <v>0</v>
      </c>
      <c r="N22" s="140">
        <f t="shared" si="1"/>
        <v>0</v>
      </c>
      <c r="O22" s="301" t="str">
        <f t="shared" si="2"/>
        <v/>
      </c>
    </row>
    <row r="23" spans="1:15" ht="26.1" customHeight="1">
      <c r="A23" s="249" t="s">
        <v>932</v>
      </c>
      <c r="B23" s="222"/>
      <c r="C23" s="222"/>
      <c r="D23" s="222"/>
      <c r="E23" s="222"/>
      <c r="F23" s="222"/>
      <c r="G23" s="222"/>
      <c r="H23" s="222"/>
      <c r="I23" s="222"/>
      <c r="J23" s="222"/>
      <c r="K23" s="222"/>
      <c r="L23" s="222"/>
      <c r="M23" s="140">
        <f t="shared" si="0"/>
        <v>0</v>
      </c>
      <c r="N23" s="140">
        <f t="shared" si="1"/>
        <v>0</v>
      </c>
      <c r="O23" s="301" t="str">
        <f t="shared" si="2"/>
        <v/>
      </c>
    </row>
    <row r="24" spans="1:15" ht="26.1" customHeight="1">
      <c r="A24" s="249" t="s">
        <v>933</v>
      </c>
      <c r="B24" s="222"/>
      <c r="C24" s="222"/>
      <c r="D24" s="222"/>
      <c r="E24" s="222"/>
      <c r="F24" s="222"/>
      <c r="G24" s="222"/>
      <c r="H24" s="222"/>
      <c r="I24" s="222"/>
      <c r="J24" s="222"/>
      <c r="K24" s="222"/>
      <c r="L24" s="222"/>
      <c r="M24" s="140">
        <f t="shared" si="0"/>
        <v>0</v>
      </c>
      <c r="N24" s="140">
        <f t="shared" si="1"/>
        <v>0</v>
      </c>
      <c r="O24" s="301" t="str">
        <f t="shared" si="2"/>
        <v/>
      </c>
    </row>
    <row r="25" spans="1:15" ht="26.1" customHeight="1">
      <c r="A25" s="249" t="s">
        <v>385</v>
      </c>
      <c r="B25" s="222"/>
      <c r="C25" s="222"/>
      <c r="D25" s="222"/>
      <c r="E25" s="222"/>
      <c r="F25" s="222"/>
      <c r="G25" s="222"/>
      <c r="H25" s="222"/>
      <c r="I25" s="222"/>
      <c r="J25" s="222"/>
      <c r="K25" s="222"/>
      <c r="L25" s="222"/>
      <c r="M25" s="140">
        <f t="shared" si="0"/>
        <v>0</v>
      </c>
      <c r="N25" s="140">
        <f t="shared" si="1"/>
        <v>0</v>
      </c>
      <c r="O25" s="301" t="str">
        <f t="shared" si="2"/>
        <v/>
      </c>
    </row>
    <row r="26" spans="1:15" ht="26.1" customHeight="1">
      <c r="A26" s="249" t="s">
        <v>389</v>
      </c>
      <c r="B26" s="222"/>
      <c r="C26" s="222"/>
      <c r="D26" s="222"/>
      <c r="E26" s="222"/>
      <c r="F26" s="222"/>
      <c r="G26" s="222"/>
      <c r="H26" s="222"/>
      <c r="I26" s="222"/>
      <c r="J26" s="222"/>
      <c r="K26" s="222"/>
      <c r="L26" s="222"/>
      <c r="M26" s="140">
        <f t="shared" si="0"/>
        <v>0</v>
      </c>
      <c r="N26" s="140">
        <f t="shared" si="1"/>
        <v>0</v>
      </c>
      <c r="O26" s="301" t="str">
        <f t="shared" si="2"/>
        <v/>
      </c>
    </row>
    <row r="27" spans="1:15" ht="26.1" customHeight="1">
      <c r="A27" s="249" t="s">
        <v>610</v>
      </c>
      <c r="B27" s="222"/>
      <c r="C27" s="222"/>
      <c r="D27" s="222"/>
      <c r="E27" s="222"/>
      <c r="F27" s="222"/>
      <c r="G27" s="222"/>
      <c r="H27" s="222"/>
      <c r="I27" s="222"/>
      <c r="J27" s="222"/>
      <c r="K27" s="222"/>
      <c r="L27" s="222"/>
      <c r="M27" s="140">
        <f t="shared" si="0"/>
        <v>0</v>
      </c>
      <c r="N27" s="140">
        <f t="shared" si="1"/>
        <v>0</v>
      </c>
      <c r="O27" s="301" t="str">
        <f t="shared" si="2"/>
        <v/>
      </c>
    </row>
    <row r="28" spans="1:15" ht="26.1" customHeight="1">
      <c r="A28" s="249" t="s">
        <v>395</v>
      </c>
      <c r="B28" s="222"/>
      <c r="C28" s="222"/>
      <c r="D28" s="222"/>
      <c r="E28" s="222"/>
      <c r="F28" s="222"/>
      <c r="G28" s="222"/>
      <c r="H28" s="222"/>
      <c r="I28" s="222"/>
      <c r="J28" s="222"/>
      <c r="K28" s="222"/>
      <c r="L28" s="222"/>
      <c r="M28" s="140">
        <f t="shared" si="0"/>
        <v>0</v>
      </c>
      <c r="N28" s="140">
        <f t="shared" si="1"/>
        <v>0</v>
      </c>
      <c r="O28" s="301" t="str">
        <f t="shared" si="2"/>
        <v/>
      </c>
    </row>
    <row r="29" spans="1:15" ht="26.1" customHeight="1">
      <c r="A29" s="249" t="s">
        <v>934</v>
      </c>
      <c r="B29" s="222"/>
      <c r="C29" s="222"/>
      <c r="D29" s="222"/>
      <c r="E29" s="222"/>
      <c r="F29" s="222"/>
      <c r="G29" s="222"/>
      <c r="H29" s="222"/>
      <c r="I29" s="222"/>
      <c r="J29" s="222"/>
      <c r="K29" s="222"/>
      <c r="L29" s="222"/>
      <c r="M29" s="140">
        <f t="shared" si="0"/>
        <v>0</v>
      </c>
      <c r="N29" s="140">
        <f t="shared" si="1"/>
        <v>0</v>
      </c>
      <c r="O29" s="301" t="str">
        <f t="shared" si="2"/>
        <v/>
      </c>
    </row>
    <row r="30" spans="1:15" ht="26.1" customHeight="1">
      <c r="A30" s="249" t="s">
        <v>403</v>
      </c>
      <c r="B30" s="222"/>
      <c r="C30" s="222"/>
      <c r="D30" s="222"/>
      <c r="E30" s="222"/>
      <c r="F30" s="222"/>
      <c r="G30" s="222"/>
      <c r="H30" s="222"/>
      <c r="I30" s="222"/>
      <c r="J30" s="222"/>
      <c r="K30" s="222"/>
      <c r="L30" s="222"/>
      <c r="M30" s="140">
        <f t="shared" si="0"/>
        <v>0</v>
      </c>
      <c r="N30" s="140">
        <f t="shared" si="1"/>
        <v>0</v>
      </c>
      <c r="O30" s="301" t="str">
        <f t="shared" si="2"/>
        <v/>
      </c>
    </row>
    <row r="31" spans="1:15" ht="26.1" customHeight="1">
      <c r="A31" s="249" t="s">
        <v>935</v>
      </c>
      <c r="B31" s="222"/>
      <c r="C31" s="222"/>
      <c r="D31" s="222"/>
      <c r="E31" s="222"/>
      <c r="F31" s="222"/>
      <c r="G31" s="222"/>
      <c r="H31" s="222"/>
      <c r="I31" s="222"/>
      <c r="J31" s="222"/>
      <c r="K31" s="222"/>
      <c r="L31" s="222"/>
      <c r="M31" s="140">
        <f t="shared" si="0"/>
        <v>0</v>
      </c>
      <c r="N31" s="140">
        <f t="shared" si="1"/>
        <v>0</v>
      </c>
      <c r="O31" s="301" t="str">
        <f t="shared" si="2"/>
        <v/>
      </c>
    </row>
    <row r="32" spans="1:15" ht="26.1" customHeight="1">
      <c r="A32" s="249" t="s">
        <v>561</v>
      </c>
      <c r="B32" s="222"/>
      <c r="C32" s="222"/>
      <c r="D32" s="222"/>
      <c r="E32" s="222"/>
      <c r="F32" s="222"/>
      <c r="G32" s="222"/>
      <c r="H32" s="222"/>
      <c r="I32" s="222"/>
      <c r="J32" s="222"/>
      <c r="K32" s="222"/>
      <c r="L32" s="222"/>
      <c r="M32" s="140">
        <f t="shared" si="0"/>
        <v>0</v>
      </c>
      <c r="N32" s="140">
        <f t="shared" si="1"/>
        <v>0</v>
      </c>
      <c r="O32" s="301" t="str">
        <f t="shared" si="2"/>
        <v/>
      </c>
    </row>
    <row r="33" spans="1:15" ht="26.1" customHeight="1">
      <c r="A33" s="249" t="s">
        <v>936</v>
      </c>
      <c r="B33" s="222"/>
      <c r="C33" s="222"/>
      <c r="D33" s="222"/>
      <c r="E33" s="222"/>
      <c r="F33" s="222"/>
      <c r="G33" s="222"/>
      <c r="H33" s="222"/>
      <c r="I33" s="222"/>
      <c r="J33" s="222"/>
      <c r="K33" s="222"/>
      <c r="L33" s="222"/>
      <c r="M33" s="140">
        <f t="shared" si="0"/>
        <v>0</v>
      </c>
      <c r="N33" s="140">
        <f t="shared" si="1"/>
        <v>0</v>
      </c>
      <c r="O33" s="301" t="str">
        <f t="shared" si="2"/>
        <v/>
      </c>
    </row>
    <row r="34" spans="1:15" ht="26.1" customHeight="1">
      <c r="A34" s="249" t="s">
        <v>578</v>
      </c>
      <c r="B34" s="222"/>
      <c r="C34" s="222"/>
      <c r="D34" s="222"/>
      <c r="E34" s="222"/>
      <c r="F34" s="222"/>
      <c r="G34" s="222"/>
      <c r="H34" s="222"/>
      <c r="I34" s="222"/>
      <c r="J34" s="222"/>
      <c r="K34" s="222"/>
      <c r="L34" s="222"/>
      <c r="M34" s="140">
        <f t="shared" si="0"/>
        <v>0</v>
      </c>
      <c r="N34" s="140">
        <f t="shared" si="1"/>
        <v>0</v>
      </c>
      <c r="O34" s="301" t="str">
        <f t="shared" si="2"/>
        <v/>
      </c>
    </row>
    <row r="35" spans="1:15" ht="26.1" customHeight="1">
      <c r="A35" s="249" t="s">
        <v>582</v>
      </c>
      <c r="B35" s="222"/>
      <c r="C35" s="222"/>
      <c r="D35" s="222"/>
      <c r="E35" s="222"/>
      <c r="F35" s="222"/>
      <c r="G35" s="222"/>
      <c r="H35" s="222"/>
      <c r="I35" s="222"/>
      <c r="J35" s="222"/>
      <c r="K35" s="222"/>
      <c r="L35" s="222"/>
      <c r="M35" s="140">
        <f t="shared" si="0"/>
        <v>0</v>
      </c>
      <c r="N35" s="140">
        <f t="shared" si="1"/>
        <v>0</v>
      </c>
      <c r="O35" s="301" t="str">
        <f t="shared" si="2"/>
        <v/>
      </c>
    </row>
    <row r="36" spans="1:15" ht="26.1" customHeight="1">
      <c r="A36" s="249" t="s">
        <v>584</v>
      </c>
      <c r="B36" s="222"/>
      <c r="C36" s="222"/>
      <c r="D36" s="222"/>
      <c r="E36" s="222"/>
      <c r="F36" s="222"/>
      <c r="G36" s="222"/>
      <c r="H36" s="222"/>
      <c r="I36" s="222"/>
      <c r="J36" s="222"/>
      <c r="K36" s="222"/>
      <c r="L36" s="222"/>
      <c r="M36" s="140">
        <f t="shared" si="0"/>
        <v>0</v>
      </c>
      <c r="N36" s="140">
        <f t="shared" si="1"/>
        <v>0</v>
      </c>
      <c r="O36" s="301" t="str">
        <f t="shared" si="2"/>
        <v/>
      </c>
    </row>
    <row r="37" spans="1:15" ht="26.1" customHeight="1">
      <c r="A37" s="249" t="s">
        <v>937</v>
      </c>
      <c r="B37" s="222"/>
      <c r="C37" s="222"/>
      <c r="D37" s="222"/>
      <c r="E37" s="222"/>
      <c r="F37" s="222"/>
      <c r="G37" s="222"/>
      <c r="H37" s="222"/>
      <c r="I37" s="222"/>
      <c r="J37" s="222"/>
      <c r="K37" s="222"/>
      <c r="L37" s="222"/>
      <c r="M37" s="140">
        <f t="shared" si="0"/>
        <v>0</v>
      </c>
      <c r="N37" s="140">
        <f t="shared" si="1"/>
        <v>0</v>
      </c>
      <c r="O37" s="301" t="str">
        <f t="shared" si="2"/>
        <v/>
      </c>
    </row>
    <row r="38" spans="1:15" ht="26.1" customHeight="1">
      <c r="A38" s="249" t="s">
        <v>938</v>
      </c>
      <c r="B38" s="222"/>
      <c r="C38" s="222"/>
      <c r="D38" s="222"/>
      <c r="E38" s="222"/>
      <c r="F38" s="222"/>
      <c r="G38" s="222"/>
      <c r="H38" s="222"/>
      <c r="I38" s="222"/>
      <c r="J38" s="222"/>
      <c r="K38" s="222"/>
      <c r="L38" s="222"/>
      <c r="M38" s="140">
        <f t="shared" si="0"/>
        <v>0</v>
      </c>
      <c r="N38" s="140">
        <f t="shared" si="1"/>
        <v>0</v>
      </c>
      <c r="O38" s="301" t="str">
        <f t="shared" si="2"/>
        <v/>
      </c>
    </row>
    <row r="39" spans="1:15" ht="26.1" customHeight="1">
      <c r="A39" s="137" t="s">
        <v>655</v>
      </c>
      <c r="B39" s="222"/>
      <c r="C39" s="222"/>
      <c r="D39" s="222"/>
      <c r="E39" s="222"/>
      <c r="F39" s="222"/>
      <c r="G39" s="222"/>
      <c r="H39" s="222"/>
      <c r="I39" s="222"/>
      <c r="J39" s="222"/>
      <c r="K39" s="222"/>
      <c r="L39" s="222"/>
      <c r="M39" s="140">
        <f>B39+C39+D39+F39+G39+H39+I39+J39+K39+L39</f>
        <v>0</v>
      </c>
      <c r="N39" s="140">
        <f>B39+C39+D39+E39+F39+G39+H39+I39+J39+K39+L39</f>
        <v>0</v>
      </c>
      <c r="O39" s="301" t="str">
        <f t="shared" si="2"/>
        <v/>
      </c>
    </row>
    <row r="40" spans="1:15" ht="26.1" customHeight="1">
      <c r="A40" s="137" t="s">
        <v>660</v>
      </c>
      <c r="B40" s="222"/>
      <c r="C40" s="222"/>
      <c r="D40" s="222"/>
      <c r="E40" s="222"/>
      <c r="F40" s="222"/>
      <c r="G40" s="222"/>
      <c r="H40" s="222"/>
      <c r="I40" s="222"/>
      <c r="J40" s="222"/>
      <c r="K40" s="222"/>
      <c r="L40" s="222"/>
      <c r="M40" s="140">
        <f t="shared" ref="M40:M62" si="3">B40+C40+D40+F40+G40+H40+I40+J40+K40+L40</f>
        <v>0</v>
      </c>
      <c r="N40" s="140">
        <f t="shared" ref="N40:N62" si="4">B40+C40+D40+E40+F40+G40+H40+I40+J40+K40+L40</f>
        <v>0</v>
      </c>
      <c r="O40" s="301" t="str">
        <f t="shared" si="2"/>
        <v/>
      </c>
    </row>
    <row r="41" spans="1:15" ht="26.1" customHeight="1">
      <c r="A41" s="137" t="s">
        <v>670</v>
      </c>
      <c r="B41" s="222"/>
      <c r="C41" s="222"/>
      <c r="D41" s="222"/>
      <c r="E41" s="222"/>
      <c r="F41" s="222"/>
      <c r="G41" s="222"/>
      <c r="H41" s="222"/>
      <c r="I41" s="222"/>
      <c r="J41" s="222"/>
      <c r="K41" s="222"/>
      <c r="L41" s="222"/>
      <c r="M41" s="140">
        <f t="shared" si="3"/>
        <v>0</v>
      </c>
      <c r="N41" s="140">
        <f t="shared" si="4"/>
        <v>0</v>
      </c>
      <c r="O41" s="301" t="str">
        <f t="shared" si="2"/>
        <v/>
      </c>
    </row>
    <row r="42" spans="1:15" ht="26.1" customHeight="1">
      <c r="A42" s="137" t="s">
        <v>682</v>
      </c>
      <c r="B42" s="222"/>
      <c r="C42" s="222"/>
      <c r="D42" s="222"/>
      <c r="E42" s="222"/>
      <c r="F42" s="222"/>
      <c r="G42" s="222"/>
      <c r="H42" s="222"/>
      <c r="I42" s="222"/>
      <c r="J42" s="222"/>
      <c r="K42" s="222"/>
      <c r="L42" s="222"/>
      <c r="M42" s="140">
        <f t="shared" si="3"/>
        <v>0</v>
      </c>
      <c r="N42" s="140">
        <f t="shared" si="4"/>
        <v>0</v>
      </c>
      <c r="O42" s="301" t="str">
        <f t="shared" si="2"/>
        <v/>
      </c>
    </row>
    <row r="43" spans="1:15" ht="26.1" customHeight="1">
      <c r="A43" s="137" t="s">
        <v>939</v>
      </c>
      <c r="B43" s="222"/>
      <c r="C43" s="222"/>
      <c r="D43" s="222"/>
      <c r="E43" s="222"/>
      <c r="F43" s="222"/>
      <c r="G43" s="222"/>
      <c r="H43" s="222"/>
      <c r="I43" s="222"/>
      <c r="J43" s="222"/>
      <c r="K43" s="222"/>
      <c r="L43" s="222"/>
      <c r="M43" s="140">
        <f t="shared" si="3"/>
        <v>0</v>
      </c>
      <c r="N43" s="140">
        <f t="shared" si="4"/>
        <v>0</v>
      </c>
      <c r="O43" s="301" t="str">
        <f t="shared" si="2"/>
        <v/>
      </c>
    </row>
    <row r="44" spans="1:15" ht="26.1" customHeight="1">
      <c r="A44" s="137" t="s">
        <v>940</v>
      </c>
      <c r="B44" s="222"/>
      <c r="C44" s="222"/>
      <c r="D44" s="222"/>
      <c r="E44" s="222"/>
      <c r="F44" s="222"/>
      <c r="G44" s="222"/>
      <c r="H44" s="222"/>
      <c r="I44" s="222"/>
      <c r="J44" s="222"/>
      <c r="K44" s="222"/>
      <c r="L44" s="222"/>
      <c r="M44" s="140">
        <f t="shared" si="3"/>
        <v>0</v>
      </c>
      <c r="N44" s="140">
        <f t="shared" si="4"/>
        <v>0</v>
      </c>
      <c r="O44" s="301" t="str">
        <f t="shared" si="2"/>
        <v/>
      </c>
    </row>
    <row r="45" spans="1:15" ht="26.1" customHeight="1">
      <c r="A45" s="137" t="s">
        <v>941</v>
      </c>
      <c r="B45" s="222"/>
      <c r="C45" s="222"/>
      <c r="D45" s="222"/>
      <c r="E45" s="222"/>
      <c r="F45" s="222"/>
      <c r="G45" s="222"/>
      <c r="H45" s="222"/>
      <c r="I45" s="222"/>
      <c r="J45" s="222"/>
      <c r="K45" s="222"/>
      <c r="L45" s="222"/>
      <c r="M45" s="140">
        <f t="shared" si="3"/>
        <v>0</v>
      </c>
      <c r="N45" s="140">
        <f t="shared" si="4"/>
        <v>0</v>
      </c>
      <c r="O45" s="301" t="str">
        <f t="shared" si="2"/>
        <v/>
      </c>
    </row>
    <row r="46" spans="1:15" ht="26.1" customHeight="1">
      <c r="A46" s="137" t="s">
        <v>713</v>
      </c>
      <c r="B46" s="222"/>
      <c r="C46" s="222"/>
      <c r="D46" s="222"/>
      <c r="E46" s="222"/>
      <c r="F46" s="222"/>
      <c r="G46" s="222"/>
      <c r="H46" s="222"/>
      <c r="I46" s="222"/>
      <c r="J46" s="222"/>
      <c r="K46" s="222"/>
      <c r="L46" s="222"/>
      <c r="M46" s="140">
        <f t="shared" si="3"/>
        <v>0</v>
      </c>
      <c r="N46" s="140">
        <f t="shared" si="4"/>
        <v>0</v>
      </c>
      <c r="O46" s="301" t="str">
        <f t="shared" si="2"/>
        <v/>
      </c>
    </row>
    <row r="47" spans="1:15" ht="26.1" customHeight="1">
      <c r="A47" s="137" t="s">
        <v>942</v>
      </c>
      <c r="B47" s="222"/>
      <c r="C47" s="222"/>
      <c r="D47" s="222"/>
      <c r="E47" s="222"/>
      <c r="F47" s="222"/>
      <c r="G47" s="222"/>
      <c r="H47" s="222"/>
      <c r="I47" s="222"/>
      <c r="J47" s="222"/>
      <c r="K47" s="222"/>
      <c r="L47" s="222"/>
      <c r="M47" s="140">
        <f t="shared" si="3"/>
        <v>0</v>
      </c>
      <c r="N47" s="140">
        <f t="shared" si="4"/>
        <v>0</v>
      </c>
      <c r="O47" s="301" t="str">
        <f t="shared" si="2"/>
        <v/>
      </c>
    </row>
    <row r="48" spans="1:15" ht="26.1" customHeight="1">
      <c r="A48" s="137" t="s">
        <v>728</v>
      </c>
      <c r="B48" s="222"/>
      <c r="C48" s="222"/>
      <c r="D48" s="222"/>
      <c r="E48" s="222"/>
      <c r="F48" s="222"/>
      <c r="G48" s="222"/>
      <c r="H48" s="222"/>
      <c r="I48" s="222"/>
      <c r="J48" s="222"/>
      <c r="K48" s="222"/>
      <c r="L48" s="222"/>
      <c r="M48" s="140">
        <f t="shared" si="3"/>
        <v>0</v>
      </c>
      <c r="N48" s="140">
        <f t="shared" si="4"/>
        <v>0</v>
      </c>
      <c r="O48" s="301" t="str">
        <f t="shared" si="2"/>
        <v/>
      </c>
    </row>
    <row r="49" spans="1:15" ht="26.1" customHeight="1">
      <c r="A49" s="246" t="s">
        <v>985</v>
      </c>
      <c r="B49" s="222"/>
      <c r="C49" s="222"/>
      <c r="D49" s="222"/>
      <c r="E49" s="222"/>
      <c r="F49" s="222"/>
      <c r="G49" s="222"/>
      <c r="H49" s="222"/>
      <c r="I49" s="222"/>
      <c r="J49" s="222"/>
      <c r="K49" s="222"/>
      <c r="L49" s="222"/>
      <c r="M49" s="140">
        <f t="shared" si="3"/>
        <v>0</v>
      </c>
      <c r="N49" s="140">
        <f t="shared" si="4"/>
        <v>0</v>
      </c>
      <c r="O49" s="301" t="str">
        <f t="shared" si="2"/>
        <v/>
      </c>
    </row>
    <row r="50" spans="1:15" ht="26.1" customHeight="1">
      <c r="A50" s="246" t="s">
        <v>984</v>
      </c>
      <c r="B50" s="222"/>
      <c r="C50" s="222"/>
      <c r="D50" s="222"/>
      <c r="E50" s="222"/>
      <c r="F50" s="222"/>
      <c r="G50" s="222"/>
      <c r="H50" s="222"/>
      <c r="I50" s="222"/>
      <c r="J50" s="222"/>
      <c r="K50" s="222"/>
      <c r="L50" s="222"/>
      <c r="M50" s="140">
        <f t="shared" si="3"/>
        <v>0</v>
      </c>
      <c r="N50" s="140">
        <f t="shared" si="4"/>
        <v>0</v>
      </c>
      <c r="O50" s="301" t="str">
        <f t="shared" si="2"/>
        <v/>
      </c>
    </row>
    <row r="51" spans="1:15" ht="26.1" customHeight="1">
      <c r="A51" s="246" t="s">
        <v>983</v>
      </c>
      <c r="B51" s="222"/>
      <c r="C51" s="222"/>
      <c r="D51" s="222"/>
      <c r="E51" s="222"/>
      <c r="F51" s="222"/>
      <c r="G51" s="222"/>
      <c r="H51" s="222"/>
      <c r="I51" s="222"/>
      <c r="J51" s="222"/>
      <c r="K51" s="222"/>
      <c r="L51" s="222"/>
      <c r="M51" s="140">
        <f t="shared" si="3"/>
        <v>0</v>
      </c>
      <c r="N51" s="140">
        <f t="shared" si="4"/>
        <v>0</v>
      </c>
      <c r="O51" s="301" t="str">
        <f t="shared" si="2"/>
        <v/>
      </c>
    </row>
    <row r="52" spans="1:15" ht="26.1" customHeight="1">
      <c r="A52" s="246" t="s">
        <v>982</v>
      </c>
      <c r="B52" s="222"/>
      <c r="C52" s="222"/>
      <c r="D52" s="222"/>
      <c r="E52" s="222"/>
      <c r="F52" s="222"/>
      <c r="G52" s="222"/>
      <c r="H52" s="222"/>
      <c r="I52" s="222"/>
      <c r="J52" s="222"/>
      <c r="K52" s="222"/>
      <c r="L52" s="222"/>
      <c r="M52" s="140">
        <f t="shared" si="3"/>
        <v>0</v>
      </c>
      <c r="N52" s="140">
        <f t="shared" si="4"/>
        <v>0</v>
      </c>
      <c r="O52" s="301" t="str">
        <f t="shared" si="2"/>
        <v/>
      </c>
    </row>
    <row r="53" spans="1:15" ht="26.1" customHeight="1">
      <c r="A53" s="246" t="s">
        <v>981</v>
      </c>
      <c r="B53" s="222"/>
      <c r="C53" s="222"/>
      <c r="D53" s="222"/>
      <c r="E53" s="222"/>
      <c r="F53" s="222"/>
      <c r="G53" s="222"/>
      <c r="H53" s="222"/>
      <c r="I53" s="222"/>
      <c r="J53" s="222"/>
      <c r="K53" s="222"/>
      <c r="L53" s="222"/>
      <c r="M53" s="140">
        <f t="shared" si="3"/>
        <v>0</v>
      </c>
      <c r="N53" s="140">
        <f t="shared" si="4"/>
        <v>0</v>
      </c>
      <c r="O53" s="301" t="str">
        <f t="shared" si="2"/>
        <v/>
      </c>
    </row>
    <row r="54" spans="1:15" ht="26.1" customHeight="1">
      <c r="A54" s="246" t="s">
        <v>980</v>
      </c>
      <c r="B54" s="222"/>
      <c r="C54" s="222"/>
      <c r="D54" s="222"/>
      <c r="E54" s="222"/>
      <c r="F54" s="222"/>
      <c r="G54" s="222"/>
      <c r="H54" s="222"/>
      <c r="I54" s="222"/>
      <c r="J54" s="222"/>
      <c r="K54" s="222"/>
      <c r="L54" s="222"/>
      <c r="M54" s="140">
        <f t="shared" si="3"/>
        <v>0</v>
      </c>
      <c r="N54" s="140">
        <f t="shared" si="4"/>
        <v>0</v>
      </c>
      <c r="O54" s="301" t="str">
        <f t="shared" si="2"/>
        <v/>
      </c>
    </row>
    <row r="55" spans="1:15" ht="26.1" customHeight="1">
      <c r="A55" s="246" t="s">
        <v>979</v>
      </c>
      <c r="B55" s="222"/>
      <c r="C55" s="222"/>
      <c r="D55" s="222"/>
      <c r="E55" s="222"/>
      <c r="F55" s="222"/>
      <c r="G55" s="222"/>
      <c r="H55" s="222"/>
      <c r="I55" s="222"/>
      <c r="J55" s="222"/>
      <c r="K55" s="222"/>
      <c r="L55" s="222"/>
      <c r="M55" s="140">
        <f t="shared" si="3"/>
        <v>0</v>
      </c>
      <c r="N55" s="140">
        <f t="shared" si="4"/>
        <v>0</v>
      </c>
      <c r="O55" s="301" t="str">
        <f t="shared" si="2"/>
        <v/>
      </c>
    </row>
    <row r="56" spans="1:15" ht="26.1" customHeight="1">
      <c r="A56" s="246" t="s">
        <v>978</v>
      </c>
      <c r="B56" s="222"/>
      <c r="C56" s="222"/>
      <c r="D56" s="222"/>
      <c r="E56" s="222"/>
      <c r="F56" s="222"/>
      <c r="G56" s="222"/>
      <c r="H56" s="222"/>
      <c r="I56" s="222"/>
      <c r="J56" s="222"/>
      <c r="K56" s="222"/>
      <c r="L56" s="222"/>
      <c r="M56" s="140">
        <f t="shared" si="3"/>
        <v>0</v>
      </c>
      <c r="N56" s="140">
        <f t="shared" si="4"/>
        <v>0</v>
      </c>
      <c r="O56" s="301" t="str">
        <f t="shared" si="2"/>
        <v/>
      </c>
    </row>
    <row r="57" spans="1:15" ht="26.1" customHeight="1">
      <c r="A57" s="246" t="s">
        <v>977</v>
      </c>
      <c r="B57" s="222"/>
      <c r="C57" s="222"/>
      <c r="D57" s="222"/>
      <c r="E57" s="222"/>
      <c r="F57" s="222"/>
      <c r="G57" s="222"/>
      <c r="H57" s="222"/>
      <c r="I57" s="222"/>
      <c r="J57" s="222"/>
      <c r="K57" s="222"/>
      <c r="L57" s="222"/>
      <c r="M57" s="140">
        <f t="shared" si="3"/>
        <v>0</v>
      </c>
      <c r="N57" s="140">
        <f t="shared" si="4"/>
        <v>0</v>
      </c>
      <c r="O57" s="301" t="str">
        <f t="shared" si="2"/>
        <v/>
      </c>
    </row>
    <row r="58" spans="1:15" ht="26.1" customHeight="1">
      <c r="A58" s="246" t="s">
        <v>976</v>
      </c>
      <c r="B58" s="222"/>
      <c r="C58" s="222"/>
      <c r="D58" s="222"/>
      <c r="E58" s="222"/>
      <c r="F58" s="222"/>
      <c r="G58" s="222"/>
      <c r="H58" s="222"/>
      <c r="I58" s="222"/>
      <c r="J58" s="222"/>
      <c r="K58" s="222"/>
      <c r="L58" s="222"/>
      <c r="M58" s="140">
        <f t="shared" si="3"/>
        <v>0</v>
      </c>
      <c r="N58" s="140">
        <f t="shared" si="4"/>
        <v>0</v>
      </c>
      <c r="O58" s="301" t="str">
        <f t="shared" si="2"/>
        <v/>
      </c>
    </row>
    <row r="59" spans="1:15" ht="26.1" customHeight="1">
      <c r="A59" s="246" t="s">
        <v>975</v>
      </c>
      <c r="B59" s="222"/>
      <c r="C59" s="222"/>
      <c r="D59" s="222"/>
      <c r="E59" s="222"/>
      <c r="F59" s="222"/>
      <c r="G59" s="222"/>
      <c r="H59" s="222"/>
      <c r="I59" s="222"/>
      <c r="J59" s="222"/>
      <c r="K59" s="222"/>
      <c r="L59" s="222"/>
      <c r="M59" s="140">
        <f t="shared" si="3"/>
        <v>0</v>
      </c>
      <c r="N59" s="140">
        <f t="shared" si="4"/>
        <v>0</v>
      </c>
      <c r="O59" s="301" t="str">
        <f t="shared" si="2"/>
        <v/>
      </c>
    </row>
    <row r="60" spans="1:15" ht="26.1" customHeight="1">
      <c r="A60" s="247" t="s">
        <v>973</v>
      </c>
      <c r="B60" s="222"/>
      <c r="C60" s="222"/>
      <c r="D60" s="222"/>
      <c r="E60" s="222"/>
      <c r="F60" s="222"/>
      <c r="G60" s="222"/>
      <c r="H60" s="222"/>
      <c r="I60" s="222"/>
      <c r="J60" s="222"/>
      <c r="K60" s="222"/>
      <c r="L60" s="222"/>
      <c r="M60" s="140">
        <f t="shared" si="3"/>
        <v>0</v>
      </c>
      <c r="N60" s="140">
        <f t="shared" si="4"/>
        <v>0</v>
      </c>
      <c r="O60" s="301" t="str">
        <f t="shared" si="2"/>
        <v/>
      </c>
    </row>
    <row r="61" spans="1:15" ht="26.1" customHeight="1">
      <c r="A61" s="245" t="s">
        <v>878</v>
      </c>
      <c r="B61" s="222"/>
      <c r="C61" s="222"/>
      <c r="D61" s="139"/>
      <c r="E61" s="222"/>
      <c r="F61" s="222"/>
      <c r="G61" s="222"/>
      <c r="H61" s="139"/>
      <c r="I61" s="139">
        <v>86329</v>
      </c>
      <c r="J61" s="139"/>
      <c r="K61" s="139"/>
      <c r="L61" s="139"/>
      <c r="M61" s="140">
        <f t="shared" si="3"/>
        <v>86329</v>
      </c>
      <c r="N61" s="140">
        <f t="shared" si="4"/>
        <v>86329</v>
      </c>
      <c r="O61" s="301" t="str">
        <f t="shared" si="2"/>
        <v/>
      </c>
    </row>
    <row r="62" spans="1:15" ht="26.1" customHeight="1">
      <c r="A62" s="134" t="s">
        <v>893</v>
      </c>
      <c r="B62" s="141">
        <f>+SUM(B7:B61)</f>
        <v>0</v>
      </c>
      <c r="C62" s="141">
        <f t="shared" ref="C62:L62" si="5">+SUM(C7:C61)</f>
        <v>0</v>
      </c>
      <c r="D62" s="141">
        <f t="shared" si="5"/>
        <v>0</v>
      </c>
      <c r="E62" s="141">
        <f t="shared" si="5"/>
        <v>0</v>
      </c>
      <c r="F62" s="141">
        <f t="shared" si="5"/>
        <v>0</v>
      </c>
      <c r="G62" s="141">
        <f t="shared" si="5"/>
        <v>0</v>
      </c>
      <c r="H62" s="141">
        <f t="shared" si="5"/>
        <v>0</v>
      </c>
      <c r="I62" s="141">
        <f t="shared" si="5"/>
        <v>86329</v>
      </c>
      <c r="J62" s="141">
        <f t="shared" si="5"/>
        <v>0</v>
      </c>
      <c r="K62" s="141">
        <f t="shared" si="5"/>
        <v>0</v>
      </c>
      <c r="L62" s="141">
        <f t="shared" si="5"/>
        <v>0</v>
      </c>
      <c r="M62" s="140">
        <f t="shared" si="3"/>
        <v>86329</v>
      </c>
      <c r="N62" s="140">
        <f t="shared" si="4"/>
        <v>86329</v>
      </c>
    </row>
    <row r="63" spans="1:15">
      <c r="A63" s="76"/>
      <c r="B63" s="138"/>
      <c r="C63" s="138"/>
      <c r="D63" s="138"/>
      <c r="E63" s="138"/>
      <c r="F63" s="76"/>
      <c r="G63" s="138"/>
      <c r="H63" s="138"/>
      <c r="I63" s="138"/>
      <c r="J63" s="138"/>
      <c r="K63" s="138"/>
      <c r="L63" s="138"/>
    </row>
    <row r="64" spans="1:15">
      <c r="A64" s="76"/>
      <c r="B64" s="76"/>
      <c r="C64" s="76"/>
      <c r="D64" s="76"/>
      <c r="E64" s="76"/>
      <c r="F64" s="76"/>
      <c r="G64" s="76"/>
      <c r="H64" s="76"/>
      <c r="I64" s="76"/>
      <c r="J64" s="76"/>
    </row>
    <row r="65" spans="1:10">
      <c r="A65" s="76"/>
      <c r="B65" s="76"/>
      <c r="C65" s="76"/>
      <c r="D65" s="76"/>
      <c r="E65" s="76"/>
      <c r="F65" s="76"/>
      <c r="G65" s="76"/>
      <c r="H65" s="76"/>
      <c r="I65" s="76"/>
      <c r="J65" s="76"/>
    </row>
    <row r="66" spans="1:10">
      <c r="A66" s="76"/>
      <c r="B66" s="76"/>
      <c r="C66" s="76"/>
      <c r="D66" s="76"/>
      <c r="E66" s="76"/>
      <c r="F66" s="76"/>
      <c r="G66" s="76"/>
      <c r="H66" s="76"/>
      <c r="I66" s="76"/>
      <c r="J66" s="76"/>
    </row>
    <row r="67" spans="1:10">
      <c r="A67" s="76"/>
      <c r="B67" s="76"/>
      <c r="C67" s="76"/>
      <c r="D67" s="76"/>
      <c r="E67" s="76"/>
      <c r="F67" s="76"/>
      <c r="G67" s="76"/>
      <c r="H67" s="76"/>
      <c r="I67" s="76"/>
      <c r="J67" s="76"/>
    </row>
    <row r="68" spans="1:10">
      <c r="A68" s="76"/>
      <c r="B68" s="76"/>
      <c r="C68" s="76"/>
      <c r="D68" s="76"/>
      <c r="E68" s="76"/>
      <c r="F68" s="76"/>
      <c r="G68" s="76"/>
      <c r="H68" s="76"/>
      <c r="I68" s="76"/>
      <c r="J68" s="76"/>
    </row>
    <row r="69" spans="1:10">
      <c r="A69" s="76"/>
      <c r="B69" s="76"/>
      <c r="C69" s="76"/>
      <c r="D69" s="76"/>
      <c r="E69" s="76"/>
      <c r="F69" s="76"/>
      <c r="G69" s="76"/>
      <c r="H69" s="76"/>
      <c r="I69" s="76"/>
      <c r="J69" s="76"/>
    </row>
    <row r="70" spans="1:10">
      <c r="A70" s="76"/>
      <c r="B70" s="76"/>
      <c r="C70" s="76"/>
      <c r="D70" s="76"/>
      <c r="E70" s="76"/>
      <c r="F70" s="76"/>
      <c r="G70" s="76"/>
      <c r="H70" s="76"/>
      <c r="I70" s="76"/>
      <c r="J70" s="76"/>
    </row>
    <row r="71" spans="1:10">
      <c r="A71" s="76"/>
      <c r="B71" s="76"/>
      <c r="C71" s="76"/>
      <c r="D71" s="76"/>
      <c r="E71" s="76"/>
      <c r="F71" s="76"/>
      <c r="G71" s="76"/>
      <c r="H71" s="76"/>
      <c r="I71" s="76"/>
      <c r="J71" s="76"/>
    </row>
    <row r="72" spans="1:10">
      <c r="A72" s="76"/>
      <c r="B72" s="76"/>
      <c r="C72" s="76"/>
      <c r="D72" s="76"/>
      <c r="E72" s="76"/>
      <c r="F72" s="76"/>
      <c r="G72" s="76"/>
      <c r="H72" s="76"/>
      <c r="I72" s="76"/>
      <c r="J72" s="76"/>
    </row>
    <row r="73" spans="1:10">
      <c r="A73" s="76"/>
      <c r="B73" s="76"/>
      <c r="C73" s="76"/>
      <c r="D73" s="76"/>
      <c r="E73" s="76"/>
      <c r="F73" s="76"/>
      <c r="G73" s="76"/>
      <c r="H73" s="76"/>
      <c r="I73" s="76"/>
      <c r="J73" s="76"/>
    </row>
    <row r="74" spans="1:10">
      <c r="A74" s="76"/>
      <c r="B74" s="76"/>
      <c r="C74" s="76"/>
      <c r="D74" s="76"/>
      <c r="E74" s="76"/>
      <c r="F74" s="76"/>
      <c r="G74" s="76"/>
      <c r="H74" s="76"/>
      <c r="I74" s="76"/>
      <c r="J74" s="76"/>
    </row>
    <row r="75" spans="1:10">
      <c r="A75" s="76"/>
      <c r="B75" s="76"/>
      <c r="C75" s="76"/>
      <c r="D75" s="76"/>
      <c r="E75" s="76"/>
      <c r="F75" s="76"/>
      <c r="G75" s="76"/>
      <c r="H75" s="76"/>
      <c r="I75" s="76"/>
      <c r="J75" s="76"/>
    </row>
    <row r="76" spans="1:10">
      <c r="A76" s="76"/>
      <c r="B76" s="76"/>
      <c r="C76" s="76"/>
      <c r="D76" s="76"/>
      <c r="E76" s="76"/>
      <c r="F76" s="76"/>
      <c r="G76" s="76"/>
      <c r="H76" s="76"/>
      <c r="I76" s="76"/>
      <c r="J76" s="76"/>
    </row>
    <row r="77" spans="1:10">
      <c r="A77" s="76"/>
      <c r="B77" s="76"/>
      <c r="C77" s="76"/>
      <c r="D77" s="76"/>
      <c r="E77" s="76"/>
      <c r="F77" s="76"/>
      <c r="G77" s="76"/>
      <c r="H77" s="76"/>
      <c r="I77" s="76"/>
      <c r="J77" s="76"/>
    </row>
    <row r="78" spans="1:10">
      <c r="A78" s="76"/>
      <c r="B78" s="76"/>
      <c r="C78" s="76"/>
      <c r="D78" s="76"/>
      <c r="E78" s="76"/>
      <c r="F78" s="76"/>
      <c r="G78" s="76"/>
      <c r="H78" s="76"/>
      <c r="I78" s="76"/>
      <c r="J78" s="76"/>
    </row>
    <row r="79" spans="1:10">
      <c r="A79" s="76"/>
      <c r="B79" s="76"/>
      <c r="C79" s="76"/>
      <c r="D79" s="76"/>
      <c r="E79" s="76"/>
      <c r="F79" s="76"/>
      <c r="G79" s="76"/>
      <c r="H79" s="76"/>
      <c r="I79" s="76"/>
      <c r="J79" s="76"/>
    </row>
    <row r="80" spans="1:10">
      <c r="A80" s="76"/>
      <c r="B80" s="76"/>
      <c r="C80" s="76"/>
      <c r="D80" s="76"/>
      <c r="E80" s="76"/>
      <c r="F80" s="76"/>
      <c r="G80" s="76"/>
      <c r="H80" s="76"/>
      <c r="I80" s="76"/>
      <c r="J80" s="76"/>
    </row>
    <row r="81" spans="1:10">
      <c r="A81" s="76"/>
      <c r="B81" s="76"/>
      <c r="C81" s="76"/>
      <c r="D81" s="76"/>
      <c r="E81" s="76"/>
      <c r="F81" s="76"/>
      <c r="G81" s="76"/>
      <c r="H81" s="76"/>
      <c r="I81" s="76"/>
      <c r="J81" s="76"/>
    </row>
    <row r="82" spans="1:10">
      <c r="A82" s="76"/>
      <c r="B82" s="76"/>
      <c r="C82" s="76"/>
      <c r="D82" s="76"/>
      <c r="E82" s="76"/>
      <c r="F82" s="76"/>
      <c r="G82" s="76"/>
      <c r="H82" s="76"/>
      <c r="I82" s="76"/>
      <c r="J82" s="76"/>
    </row>
    <row r="83" spans="1:10">
      <c r="A83" s="76"/>
      <c r="B83" s="76"/>
      <c r="C83" s="76"/>
      <c r="D83" s="76"/>
      <c r="E83" s="76"/>
      <c r="F83" s="76"/>
      <c r="G83" s="76"/>
      <c r="H83" s="76"/>
      <c r="I83" s="76"/>
      <c r="J83" s="76"/>
    </row>
    <row r="84" spans="1:10">
      <c r="A84" s="76"/>
      <c r="B84" s="76"/>
      <c r="C84" s="76"/>
      <c r="D84" s="76"/>
      <c r="E84" s="76"/>
      <c r="F84" s="76"/>
      <c r="G84" s="76"/>
      <c r="H84" s="76"/>
      <c r="I84" s="76"/>
      <c r="J84" s="76"/>
    </row>
    <row r="85" spans="1:10">
      <c r="A85" s="76"/>
      <c r="B85" s="76"/>
      <c r="C85" s="76"/>
      <c r="D85" s="76"/>
      <c r="E85" s="76"/>
      <c r="F85" s="76"/>
      <c r="G85" s="76"/>
      <c r="H85" s="76"/>
      <c r="I85" s="76"/>
      <c r="J85" s="76"/>
    </row>
    <row r="86" spans="1:10">
      <c r="A86" s="76"/>
      <c r="B86" s="76"/>
      <c r="C86" s="76"/>
      <c r="D86" s="76"/>
      <c r="E86" s="76"/>
      <c r="F86" s="76"/>
      <c r="G86" s="76"/>
      <c r="H86" s="76"/>
      <c r="I86" s="76"/>
      <c r="J86" s="76"/>
    </row>
    <row r="87" spans="1:10">
      <c r="A87" s="76"/>
      <c r="B87" s="76"/>
      <c r="C87" s="76"/>
      <c r="D87" s="76"/>
      <c r="E87" s="76"/>
      <c r="F87" s="76"/>
      <c r="G87" s="76"/>
      <c r="H87" s="76"/>
      <c r="I87" s="76"/>
      <c r="J87" s="76"/>
    </row>
    <row r="88" spans="1:10">
      <c r="A88" s="76"/>
      <c r="B88" s="76"/>
      <c r="C88" s="76"/>
      <c r="D88" s="76"/>
      <c r="E88" s="76"/>
      <c r="F88" s="76"/>
      <c r="G88" s="76"/>
      <c r="H88" s="76"/>
      <c r="I88" s="76"/>
      <c r="J88" s="76"/>
    </row>
    <row r="89" spans="1:10">
      <c r="A89" s="76"/>
      <c r="B89" s="76"/>
      <c r="C89" s="76"/>
      <c r="D89" s="76"/>
      <c r="E89" s="76"/>
      <c r="F89" s="76"/>
      <c r="G89" s="76"/>
      <c r="H89" s="76"/>
      <c r="I89" s="76"/>
      <c r="J89" s="76"/>
    </row>
    <row r="90" spans="1:10">
      <c r="A90" s="76"/>
      <c r="B90" s="76"/>
      <c r="C90" s="76"/>
      <c r="D90" s="76"/>
      <c r="E90" s="76"/>
      <c r="F90" s="76"/>
      <c r="G90" s="76"/>
      <c r="H90" s="76"/>
      <c r="I90" s="76"/>
      <c r="J90" s="76"/>
    </row>
    <row r="91" spans="1:10">
      <c r="A91" s="76"/>
      <c r="B91" s="76"/>
      <c r="C91" s="76"/>
      <c r="D91" s="76"/>
      <c r="E91" s="76"/>
      <c r="F91" s="76"/>
      <c r="G91" s="76"/>
      <c r="H91" s="76"/>
      <c r="I91" s="76"/>
      <c r="J91" s="76"/>
    </row>
    <row r="92" spans="1:10">
      <c r="F92" s="76"/>
    </row>
    <row r="93" spans="1:10">
      <c r="F93" s="76"/>
    </row>
    <row r="94" spans="1:10">
      <c r="F94" s="76"/>
    </row>
    <row r="95" spans="1:10">
      <c r="F95" s="76"/>
    </row>
    <row r="96" spans="1:10">
      <c r="F96" s="76"/>
    </row>
    <row r="97" spans="6:6">
      <c r="F97" s="76"/>
    </row>
    <row r="98" spans="6:6">
      <c r="F98" s="76"/>
    </row>
    <row r="99" spans="6:6">
      <c r="F99" s="76"/>
    </row>
    <row r="100" spans="6:6">
      <c r="F100" s="76"/>
    </row>
    <row r="101" spans="6:6">
      <c r="F101" s="76"/>
    </row>
    <row r="102" spans="6:6">
      <c r="F102" s="76"/>
    </row>
    <row r="103" spans="6:6">
      <c r="F103" s="76"/>
    </row>
    <row r="104" spans="6:6">
      <c r="F104" s="76"/>
    </row>
    <row r="105" spans="6:6">
      <c r="F105" s="76"/>
    </row>
    <row r="106" spans="6:6">
      <c r="F106" s="76"/>
    </row>
    <row r="107" spans="6:6">
      <c r="F107" s="76"/>
    </row>
    <row r="108" spans="6:6">
      <c r="F108" s="76"/>
    </row>
    <row r="109" spans="6:6">
      <c r="F109" s="76"/>
    </row>
    <row r="110" spans="6:6">
      <c r="F110" s="76"/>
    </row>
    <row r="111" spans="6:6">
      <c r="F111" s="76"/>
    </row>
    <row r="112" spans="6:6">
      <c r="F112" s="76"/>
    </row>
    <row r="113" spans="6:6">
      <c r="F113" s="76"/>
    </row>
    <row r="114" spans="6:6">
      <c r="F114" s="76"/>
    </row>
    <row r="115" spans="6:6">
      <c r="F115" s="76"/>
    </row>
    <row r="116" spans="6:6">
      <c r="F116" s="76"/>
    </row>
    <row r="117" spans="6:6">
      <c r="F117" s="76"/>
    </row>
    <row r="118" spans="6:6">
      <c r="F118" s="76"/>
    </row>
    <row r="119" spans="6:6">
      <c r="F119" s="76"/>
    </row>
    <row r="120" spans="6:6">
      <c r="F120" s="76"/>
    </row>
    <row r="121" spans="6:6">
      <c r="F121" s="76"/>
    </row>
    <row r="122" spans="6:6">
      <c r="F122" s="76"/>
    </row>
    <row r="123" spans="6:6">
      <c r="F123" s="76"/>
    </row>
    <row r="124" spans="6:6">
      <c r="F124" s="76"/>
    </row>
    <row r="125" spans="6:6">
      <c r="F125" s="76"/>
    </row>
    <row r="126" spans="6:6">
      <c r="F126" s="76"/>
    </row>
    <row r="127" spans="6:6">
      <c r="F127" s="76"/>
    </row>
    <row r="128" spans="6:6">
      <c r="F128" s="76"/>
    </row>
    <row r="129" spans="6:6">
      <c r="F129" s="76"/>
    </row>
    <row r="130" spans="6:6">
      <c r="F130" s="76"/>
    </row>
    <row r="131" spans="6:6">
      <c r="F131" s="76"/>
    </row>
    <row r="132" spans="6:6">
      <c r="F132" s="76"/>
    </row>
    <row r="133" spans="6:6">
      <c r="F133" s="76"/>
    </row>
    <row r="134" spans="6:6">
      <c r="F134" s="76"/>
    </row>
    <row r="135" spans="6:6">
      <c r="F135" s="76"/>
    </row>
    <row r="136" spans="6:6">
      <c r="F136" s="76"/>
    </row>
    <row r="137" spans="6:6">
      <c r="F137" s="76"/>
    </row>
    <row r="138" spans="6:6">
      <c r="F138" s="76"/>
    </row>
    <row r="139" spans="6:6">
      <c r="F139" s="76"/>
    </row>
    <row r="140" spans="6:6">
      <c r="F140" s="76"/>
    </row>
    <row r="141" spans="6:6">
      <c r="F141" s="76"/>
    </row>
    <row r="142" spans="6:6">
      <c r="F142" s="76"/>
    </row>
    <row r="143" spans="6:6">
      <c r="F143" s="76"/>
    </row>
    <row r="144" spans="6:6">
      <c r="F144" s="76"/>
    </row>
    <row r="145" spans="6:6">
      <c r="F145" s="76"/>
    </row>
    <row r="146" spans="6:6">
      <c r="F146" s="76"/>
    </row>
    <row r="147" spans="6:6">
      <c r="F147" s="76"/>
    </row>
    <row r="148" spans="6:6">
      <c r="F148" s="76"/>
    </row>
    <row r="149" spans="6:6">
      <c r="F149" s="76"/>
    </row>
    <row r="150" spans="6:6">
      <c r="F150" s="76"/>
    </row>
    <row r="151" spans="6:6">
      <c r="F151" s="76"/>
    </row>
    <row r="152" spans="6:6">
      <c r="F152" s="76"/>
    </row>
    <row r="153" spans="6:6">
      <c r="F153" s="76"/>
    </row>
    <row r="154" spans="6:6">
      <c r="F154" s="76"/>
    </row>
    <row r="155" spans="6:6">
      <c r="F155" s="76"/>
    </row>
    <row r="156" spans="6:6">
      <c r="F156" s="76"/>
    </row>
    <row r="157" spans="6:6">
      <c r="F157" s="76"/>
    </row>
    <row r="158" spans="6:6">
      <c r="F158" s="76"/>
    </row>
    <row r="159" spans="6:6">
      <c r="F159" s="76"/>
    </row>
    <row r="160" spans="6:6">
      <c r="F160" s="76"/>
    </row>
    <row r="161" spans="6:6">
      <c r="F161" s="76"/>
    </row>
    <row r="162" spans="6:6">
      <c r="F162" s="76"/>
    </row>
    <row r="163" spans="6:6">
      <c r="F163" s="76"/>
    </row>
    <row r="164" spans="6:6">
      <c r="F164" s="76"/>
    </row>
    <row r="165" spans="6:6">
      <c r="F165" s="76"/>
    </row>
    <row r="166" spans="6:6">
      <c r="F166" s="76"/>
    </row>
    <row r="167" spans="6:6">
      <c r="F167" s="76"/>
    </row>
    <row r="168" spans="6:6">
      <c r="F168" s="76"/>
    </row>
    <row r="169" spans="6:6">
      <c r="F169" s="76"/>
    </row>
    <row r="170" spans="6:6">
      <c r="F170" s="76"/>
    </row>
    <row r="171" spans="6:6">
      <c r="F171" s="76"/>
    </row>
    <row r="172" spans="6:6">
      <c r="F172" s="76"/>
    </row>
    <row r="173" spans="6:6">
      <c r="F173" s="76"/>
    </row>
    <row r="174" spans="6:6">
      <c r="F174" s="76"/>
    </row>
    <row r="175" spans="6:6">
      <c r="F175" s="76"/>
    </row>
    <row r="176" spans="6:6">
      <c r="F176" s="76"/>
    </row>
    <row r="177" spans="6:6">
      <c r="F177" s="76"/>
    </row>
    <row r="178" spans="6:6">
      <c r="F178" s="76"/>
    </row>
    <row r="179" spans="6:6">
      <c r="F179" s="76"/>
    </row>
    <row r="180" spans="6:6">
      <c r="F180" s="76"/>
    </row>
    <row r="181" spans="6:6">
      <c r="F181" s="76"/>
    </row>
    <row r="182" spans="6:6">
      <c r="F182" s="76"/>
    </row>
    <row r="183" spans="6:6">
      <c r="F183" s="76"/>
    </row>
    <row r="184" spans="6:6">
      <c r="F184" s="76"/>
    </row>
    <row r="185" spans="6:6">
      <c r="F185" s="76"/>
    </row>
    <row r="186" spans="6:6">
      <c r="F186" s="76"/>
    </row>
    <row r="187" spans="6:6">
      <c r="F187" s="76"/>
    </row>
    <row r="188" spans="6:6">
      <c r="F188" s="76"/>
    </row>
    <row r="189" spans="6:6">
      <c r="F189" s="76"/>
    </row>
    <row r="190" spans="6:6">
      <c r="F190" s="76"/>
    </row>
    <row r="191" spans="6:6">
      <c r="F191" s="76"/>
    </row>
    <row r="192" spans="6:6">
      <c r="F192" s="76"/>
    </row>
    <row r="193" spans="6:6">
      <c r="F193" s="76"/>
    </row>
    <row r="194" spans="6:6">
      <c r="F194" s="76"/>
    </row>
    <row r="195" spans="6:6">
      <c r="F195" s="76"/>
    </row>
    <row r="196" spans="6:6">
      <c r="F196" s="76"/>
    </row>
  </sheetData>
  <sheetProtection password="C14D" sheet="1" objects="1" scenarios="1"/>
  <conditionalFormatting sqref="D1">
    <cfRule type="containsText" dxfId="2" priority="1" operator="containsText" text="Errors">
      <formula>NOT(ISERROR(SEARCH("Errors",D1)))</formula>
    </cfRule>
  </conditionalFormatting>
  <dataValidations count="2">
    <dataValidation type="list" showInputMessage="1" showErrorMessage="1" sqref="A2">
      <formula1>CAU</formula1>
    </dataValidation>
    <dataValidation type="whole" allowBlank="1" showInputMessage="1" showErrorMessage="1" errorTitle="Data Validation" error="Please enter a whole number between 0 and 2147483647." sqref="B7:N62">
      <formula1>0</formula1>
      <formula2>10000000000</formula2>
    </dataValidation>
  </dataValidations>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1">
        <x14:dataValidation type="list" showInputMessage="1" showErrorMessage="1">
          <x14:formula1>
            <xm:f>'Addl Info'!$A$2:$A$3</xm:f>
          </x14:formula1>
          <xm:sqref>B2</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8" tint="0.39997558519241921"/>
  </sheetPr>
  <dimension ref="A1:N196"/>
  <sheetViews>
    <sheetView workbookViewId="0">
      <selection activeCell="A2" sqref="A2"/>
    </sheetView>
  </sheetViews>
  <sheetFormatPr defaultColWidth="8.88671875" defaultRowHeight="13.2"/>
  <cols>
    <col min="1" max="1" width="30.6640625" style="2" customWidth="1"/>
    <col min="2" max="12" width="15.6640625" style="2" customWidth="1"/>
    <col min="13" max="14" width="25.6640625" style="2" customWidth="1"/>
    <col min="15" max="16384" width="8.88671875" style="2"/>
  </cols>
  <sheetData>
    <row r="1" spans="1:14">
      <c r="A1" s="316" t="s">
        <v>1039</v>
      </c>
      <c r="D1" s="188"/>
      <c r="E1" s="188"/>
      <c r="G1" s="188"/>
      <c r="H1" s="188"/>
      <c r="I1" s="188"/>
      <c r="J1" s="188"/>
      <c r="K1" s="188"/>
      <c r="L1" s="188"/>
      <c r="M1" s="188"/>
    </row>
    <row r="2" spans="1:14" ht="15.6">
      <c r="A2" s="10" t="str">
        <f>'180B IIIB'!A2</f>
        <v>Dane</v>
      </c>
      <c r="B2" s="8" t="s">
        <v>4</v>
      </c>
      <c r="D2" s="179" t="str">
        <f>LOOKUP(B2,Date,'Addl Info'!B9:B9)</f>
        <v>2021 BUDGET</v>
      </c>
      <c r="E2" s="244">
        <f ca="1">SUM('180B IIIB:Elder Abuse'!E2)</f>
        <v>1885888</v>
      </c>
      <c r="G2" s="179"/>
      <c r="H2" s="188"/>
      <c r="I2" s="188"/>
      <c r="K2" s="190"/>
    </row>
    <row r="3" spans="1:14">
      <c r="A3" s="188"/>
      <c r="B3" s="192"/>
      <c r="C3" s="192"/>
      <c r="D3" s="242" t="s">
        <v>917</v>
      </c>
      <c r="E3" s="244">
        <f ca="1">SUM('180B IIIB:Elder Abuse'!E3)</f>
        <v>0</v>
      </c>
      <c r="G3" s="188"/>
      <c r="H3" s="192"/>
      <c r="I3" s="192"/>
      <c r="J3" s="192"/>
      <c r="K3" s="192"/>
      <c r="L3" s="188"/>
      <c r="M3" s="188"/>
    </row>
    <row r="4" spans="1:14">
      <c r="A4" s="188"/>
      <c r="B4" s="192"/>
      <c r="C4" s="192"/>
      <c r="D4" s="188"/>
      <c r="E4" s="244">
        <f ca="1">'180B IIIC1'!E4</f>
        <v>168557</v>
      </c>
      <c r="G4" s="188"/>
      <c r="H4" s="192"/>
      <c r="I4" s="192"/>
      <c r="J4" s="192"/>
      <c r="K4" s="192"/>
      <c r="L4" s="188"/>
      <c r="M4" s="188"/>
    </row>
    <row r="5" spans="1:14">
      <c r="A5" s="193"/>
      <c r="B5" s="194"/>
      <c r="C5" s="194"/>
      <c r="D5" s="188"/>
      <c r="E5" s="244">
        <f ca="1">'180B IIIC1'!E5</f>
        <v>0</v>
      </c>
      <c r="G5" s="188"/>
      <c r="H5" s="194"/>
      <c r="I5" s="194"/>
      <c r="J5" s="194"/>
      <c r="K5" s="194"/>
      <c r="L5" s="188"/>
      <c r="M5" s="188"/>
    </row>
    <row r="6" spans="1:14" ht="77.099999999999994" customHeight="1">
      <c r="A6" s="196" t="s">
        <v>918</v>
      </c>
      <c r="B6" s="195" t="s">
        <v>955</v>
      </c>
      <c r="C6" s="195" t="s">
        <v>946</v>
      </c>
      <c r="D6" s="195" t="s">
        <v>919</v>
      </c>
      <c r="E6" s="195" t="s">
        <v>920</v>
      </c>
      <c r="F6" s="181" t="s">
        <v>968</v>
      </c>
      <c r="G6" s="181" t="s">
        <v>969</v>
      </c>
      <c r="H6" s="195" t="s">
        <v>921</v>
      </c>
      <c r="I6" s="195" t="s">
        <v>1038</v>
      </c>
      <c r="J6" s="195" t="s">
        <v>922</v>
      </c>
      <c r="K6" s="195" t="s">
        <v>923</v>
      </c>
      <c r="L6" s="195" t="s">
        <v>924</v>
      </c>
      <c r="M6" s="195" t="s">
        <v>966</v>
      </c>
      <c r="N6" s="195" t="s">
        <v>967</v>
      </c>
    </row>
    <row r="7" spans="1:14" ht="26.1" customHeight="1">
      <c r="A7" s="90" t="s">
        <v>168</v>
      </c>
      <c r="B7" s="244">
        <f>SUM('180B IIIB:Elder Abuse'!B7)</f>
        <v>0</v>
      </c>
      <c r="C7" s="244">
        <f>SUM('180B IIIB:Elder Abuse'!C7)</f>
        <v>0</v>
      </c>
      <c r="D7" s="244">
        <f>SUM('180B IIIB:Elder Abuse'!D7)</f>
        <v>0</v>
      </c>
      <c r="E7" s="244">
        <f>SUM('180B IIIB:Elder Abuse'!E7)</f>
        <v>0</v>
      </c>
      <c r="F7" s="244">
        <f>SUM('180B IIIB:Elder Abuse'!F7)</f>
        <v>0</v>
      </c>
      <c r="G7" s="244">
        <f>SUM('180B IIIB:Elder Abuse'!G7)</f>
        <v>0</v>
      </c>
      <c r="H7" s="244">
        <f>SUM('180B IIIB:Elder Abuse'!H7)</f>
        <v>0</v>
      </c>
      <c r="I7" s="244">
        <f>SUM('180B IIIB:Elder Abuse'!I7)</f>
        <v>0</v>
      </c>
      <c r="J7" s="244">
        <f>SUM('180B IIIB:Elder Abuse'!J7)</f>
        <v>0</v>
      </c>
      <c r="K7" s="244">
        <f>SUM('180B IIIB:Elder Abuse'!K7)</f>
        <v>0</v>
      </c>
      <c r="L7" s="244">
        <f>SUM('180B IIIB:Elder Abuse'!L7)</f>
        <v>0</v>
      </c>
      <c r="M7" s="140">
        <f>B7+C7+D7+G7+H7+I7+J7+K7+L7</f>
        <v>0</v>
      </c>
      <c r="N7" s="140">
        <f>B7+C7+D7+E7+G7+H7+I7+J7+K7+L7</f>
        <v>0</v>
      </c>
    </row>
    <row r="8" spans="1:14" ht="26.1" customHeight="1">
      <c r="A8" s="90" t="s">
        <v>171</v>
      </c>
      <c r="B8" s="244">
        <f>SUM('180B IIIB:Elder Abuse'!B8)</f>
        <v>0</v>
      </c>
      <c r="C8" s="244">
        <f>SUM('180B IIIB:Elder Abuse'!C8)</f>
        <v>0</v>
      </c>
      <c r="D8" s="244">
        <f>SUM('180B IIIB:Elder Abuse'!D8)</f>
        <v>0</v>
      </c>
      <c r="E8" s="244">
        <f>SUM('180B IIIB:Elder Abuse'!E8)</f>
        <v>0</v>
      </c>
      <c r="F8" s="244">
        <f>SUM('180B IIIB:Elder Abuse'!F8)</f>
        <v>0</v>
      </c>
      <c r="G8" s="244">
        <f>SUM('180B IIIB:Elder Abuse'!G8)</f>
        <v>0</v>
      </c>
      <c r="H8" s="244">
        <f>SUM('180B IIIB:Elder Abuse'!H8)</f>
        <v>0</v>
      </c>
      <c r="I8" s="244">
        <f>SUM('180B IIIB:Elder Abuse'!I8)</f>
        <v>0</v>
      </c>
      <c r="J8" s="244">
        <f>SUM('180B IIIB:Elder Abuse'!J8)</f>
        <v>0</v>
      </c>
      <c r="K8" s="244">
        <f>SUM('180B IIIB:Elder Abuse'!K8)</f>
        <v>0</v>
      </c>
      <c r="L8" s="244">
        <f>SUM('180B IIIB:Elder Abuse'!L8)</f>
        <v>0</v>
      </c>
      <c r="M8" s="140">
        <f t="shared" ref="M8:M61" si="0">B8+C8+D8+G8+H8+I8+J8+K8+L8</f>
        <v>0</v>
      </c>
      <c r="N8" s="140">
        <f t="shared" ref="N8:N61" si="1">B8+C8+D8+E8+G8+H8+I8+J8+K8+L8</f>
        <v>0</v>
      </c>
    </row>
    <row r="9" spans="1:14" ht="26.1" customHeight="1">
      <c r="A9" s="90" t="s">
        <v>179</v>
      </c>
      <c r="B9" s="244">
        <f>SUM('180B IIIB:Elder Abuse'!B9)</f>
        <v>0</v>
      </c>
      <c r="C9" s="244">
        <f>SUM('180B IIIB:Elder Abuse'!C9)</f>
        <v>0</v>
      </c>
      <c r="D9" s="244">
        <f>SUM('180B IIIB:Elder Abuse'!D9)</f>
        <v>0</v>
      </c>
      <c r="E9" s="244">
        <f>SUM('180B IIIB:Elder Abuse'!E9)</f>
        <v>0</v>
      </c>
      <c r="F9" s="244">
        <f>SUM('180B IIIB:Elder Abuse'!F9)</f>
        <v>0</v>
      </c>
      <c r="G9" s="244">
        <f>SUM('180B IIIB:Elder Abuse'!G9)</f>
        <v>0</v>
      </c>
      <c r="H9" s="244">
        <f>SUM('180B IIIB:Elder Abuse'!H9)</f>
        <v>0</v>
      </c>
      <c r="I9" s="244">
        <f>SUM('180B IIIB:Elder Abuse'!I9)</f>
        <v>0</v>
      </c>
      <c r="J9" s="244">
        <f>SUM('180B IIIB:Elder Abuse'!J9)</f>
        <v>0</v>
      </c>
      <c r="K9" s="244">
        <f>SUM('180B IIIB:Elder Abuse'!K9)</f>
        <v>0</v>
      </c>
      <c r="L9" s="244">
        <f>SUM('180B IIIB:Elder Abuse'!L9)</f>
        <v>0</v>
      </c>
      <c r="M9" s="140">
        <f t="shared" si="0"/>
        <v>0</v>
      </c>
      <c r="N9" s="140">
        <f t="shared" si="1"/>
        <v>0</v>
      </c>
    </row>
    <row r="10" spans="1:14" ht="26.1" customHeight="1">
      <c r="A10" s="90" t="s">
        <v>187</v>
      </c>
      <c r="B10" s="244">
        <f>SUM('180B IIIB:Elder Abuse'!B10)</f>
        <v>0</v>
      </c>
      <c r="C10" s="244">
        <f>SUM('180B IIIB:Elder Abuse'!C10)</f>
        <v>0</v>
      </c>
      <c r="D10" s="244">
        <f>SUM('180B IIIB:Elder Abuse'!D10)</f>
        <v>0</v>
      </c>
      <c r="E10" s="244">
        <f>SUM('180B IIIB:Elder Abuse'!E10)</f>
        <v>0</v>
      </c>
      <c r="F10" s="244">
        <f>SUM('180B IIIB:Elder Abuse'!F10)</f>
        <v>0</v>
      </c>
      <c r="G10" s="244">
        <f>SUM('180B IIIB:Elder Abuse'!G10)</f>
        <v>0</v>
      </c>
      <c r="H10" s="244">
        <f>SUM('180B IIIB:Elder Abuse'!H10)</f>
        <v>0</v>
      </c>
      <c r="I10" s="244">
        <f>SUM('180B IIIB:Elder Abuse'!I10)</f>
        <v>0</v>
      </c>
      <c r="J10" s="244">
        <f>SUM('180B IIIB:Elder Abuse'!J10)</f>
        <v>0</v>
      </c>
      <c r="K10" s="244">
        <f>SUM('180B IIIB:Elder Abuse'!K10)</f>
        <v>0</v>
      </c>
      <c r="L10" s="244">
        <f>SUM('180B IIIB:Elder Abuse'!L10)</f>
        <v>0</v>
      </c>
      <c r="M10" s="140">
        <f t="shared" si="0"/>
        <v>0</v>
      </c>
      <c r="N10" s="140">
        <f t="shared" si="1"/>
        <v>0</v>
      </c>
    </row>
    <row r="11" spans="1:14" ht="26.1" customHeight="1">
      <c r="A11" s="134" t="s">
        <v>925</v>
      </c>
      <c r="B11" s="244">
        <f>SUM('180B IIIB:Elder Abuse'!B11)</f>
        <v>291248</v>
      </c>
      <c r="C11" s="244">
        <f>SUM('180B IIIB:Elder Abuse'!C11)</f>
        <v>115119</v>
      </c>
      <c r="D11" s="244">
        <f>SUM('180B IIIB:Elder Abuse'!D11)</f>
        <v>202144</v>
      </c>
      <c r="E11" s="244">
        <f>SUM('180B IIIB:Elder Abuse'!E11)</f>
        <v>0</v>
      </c>
      <c r="F11" s="244">
        <f>SUM('180B IIIB:Elder Abuse'!F11)</f>
        <v>0</v>
      </c>
      <c r="G11" s="244">
        <f>SUM('180B IIIB:Elder Abuse'!G11)</f>
        <v>0</v>
      </c>
      <c r="H11" s="244">
        <f>SUM('180B IIIB:Elder Abuse'!H11)</f>
        <v>83112</v>
      </c>
      <c r="I11" s="244">
        <f>SUM('180B IIIB:Elder Abuse'!I11)</f>
        <v>13702</v>
      </c>
      <c r="J11" s="244">
        <f>SUM('180B IIIB:Elder Abuse'!J11)</f>
        <v>13702</v>
      </c>
      <c r="K11" s="244">
        <f>SUM('180B IIIB:Elder Abuse'!K11)</f>
        <v>2200</v>
      </c>
      <c r="L11" s="244">
        <f>SUM('180B IIIB:Elder Abuse'!L11)</f>
        <v>372875</v>
      </c>
      <c r="M11" s="140">
        <f t="shared" si="0"/>
        <v>1094102</v>
      </c>
      <c r="N11" s="140">
        <f t="shared" si="1"/>
        <v>1094102</v>
      </c>
    </row>
    <row r="12" spans="1:14" ht="26.1" customHeight="1">
      <c r="A12" s="90" t="s">
        <v>218</v>
      </c>
      <c r="B12" s="244">
        <f>SUM('180B IIIB:Elder Abuse'!B12)</f>
        <v>0</v>
      </c>
      <c r="C12" s="244">
        <f>SUM('180B IIIB:Elder Abuse'!C12)</f>
        <v>0</v>
      </c>
      <c r="D12" s="244">
        <f>SUM('180B IIIB:Elder Abuse'!D12)</f>
        <v>0</v>
      </c>
      <c r="E12" s="244">
        <f>SUM('180B IIIB:Elder Abuse'!E12)</f>
        <v>0</v>
      </c>
      <c r="F12" s="244">
        <f>SUM('180B IIIB:Elder Abuse'!F12)</f>
        <v>0</v>
      </c>
      <c r="G12" s="244">
        <f>SUM('180B IIIB:Elder Abuse'!G12)</f>
        <v>0</v>
      </c>
      <c r="H12" s="244">
        <f>SUM('180B IIIB:Elder Abuse'!H12)</f>
        <v>0</v>
      </c>
      <c r="I12" s="244">
        <f>SUM('180B IIIB:Elder Abuse'!I12)</f>
        <v>0</v>
      </c>
      <c r="J12" s="244">
        <f>SUM('180B IIIB:Elder Abuse'!J12)</f>
        <v>0</v>
      </c>
      <c r="K12" s="244">
        <f>SUM('180B IIIB:Elder Abuse'!K12)</f>
        <v>0</v>
      </c>
      <c r="L12" s="244">
        <f>SUM('180B IIIB:Elder Abuse'!L12)</f>
        <v>0</v>
      </c>
      <c r="M12" s="140">
        <f t="shared" si="0"/>
        <v>0</v>
      </c>
      <c r="N12" s="140">
        <f t="shared" si="1"/>
        <v>0</v>
      </c>
    </row>
    <row r="13" spans="1:14" ht="26.1" customHeight="1">
      <c r="A13" s="90" t="s">
        <v>222</v>
      </c>
      <c r="B13" s="244">
        <f>SUM('180B IIIB:Elder Abuse'!B13)</f>
        <v>0</v>
      </c>
      <c r="C13" s="244">
        <f>SUM('180B IIIB:Elder Abuse'!C13)</f>
        <v>0</v>
      </c>
      <c r="D13" s="244">
        <f>SUM('180B IIIB:Elder Abuse'!D13)</f>
        <v>0</v>
      </c>
      <c r="E13" s="244">
        <f>SUM('180B IIIB:Elder Abuse'!E13)</f>
        <v>0</v>
      </c>
      <c r="F13" s="244">
        <f>SUM('180B IIIB:Elder Abuse'!F13)</f>
        <v>0</v>
      </c>
      <c r="G13" s="244">
        <f>SUM('180B IIIB:Elder Abuse'!G13)</f>
        <v>0</v>
      </c>
      <c r="H13" s="244">
        <f>SUM('180B IIIB:Elder Abuse'!H13)</f>
        <v>0</v>
      </c>
      <c r="I13" s="244">
        <f>SUM('180B IIIB:Elder Abuse'!I13)</f>
        <v>0</v>
      </c>
      <c r="J13" s="244">
        <f>SUM('180B IIIB:Elder Abuse'!J13)</f>
        <v>0</v>
      </c>
      <c r="K13" s="244">
        <f>SUM('180B IIIB:Elder Abuse'!K13)</f>
        <v>0</v>
      </c>
      <c r="L13" s="244">
        <f>SUM('180B IIIB:Elder Abuse'!L13)</f>
        <v>0</v>
      </c>
      <c r="M13" s="140">
        <f t="shared" si="0"/>
        <v>0</v>
      </c>
      <c r="N13" s="140">
        <f t="shared" si="1"/>
        <v>0</v>
      </c>
    </row>
    <row r="14" spans="1:14" ht="26.1" customHeight="1">
      <c r="A14" s="134" t="s">
        <v>224</v>
      </c>
      <c r="B14" s="244">
        <f>SUM('180B IIIB:Elder Abuse'!B14)</f>
        <v>550113</v>
      </c>
      <c r="C14" s="244">
        <f>SUM('180B IIIB:Elder Abuse'!C14)</f>
        <v>53438</v>
      </c>
      <c r="D14" s="244">
        <f>SUM('180B IIIB:Elder Abuse'!D14)</f>
        <v>307423</v>
      </c>
      <c r="E14" s="244">
        <f>SUM('180B IIIB:Elder Abuse'!E14)</f>
        <v>0</v>
      </c>
      <c r="F14" s="244">
        <f>SUM('180B IIIB:Elder Abuse'!F14)</f>
        <v>0</v>
      </c>
      <c r="G14" s="244">
        <f>SUM('180B IIIB:Elder Abuse'!G14)</f>
        <v>0</v>
      </c>
      <c r="H14" s="244">
        <f>SUM('180B IIIB:Elder Abuse'!H14)</f>
        <v>159463</v>
      </c>
      <c r="I14" s="244">
        <f>SUM('180B IIIB:Elder Abuse'!I14)</f>
        <v>0</v>
      </c>
      <c r="J14" s="244">
        <f>SUM('180B IIIB:Elder Abuse'!J14)</f>
        <v>0</v>
      </c>
      <c r="K14" s="244">
        <f>SUM('180B IIIB:Elder Abuse'!K14)</f>
        <v>0</v>
      </c>
      <c r="L14" s="244">
        <f>SUM('180B IIIB:Elder Abuse'!L14)</f>
        <v>50185</v>
      </c>
      <c r="M14" s="140">
        <f t="shared" si="0"/>
        <v>1120622</v>
      </c>
      <c r="N14" s="140">
        <f t="shared" si="1"/>
        <v>1120622</v>
      </c>
    </row>
    <row r="15" spans="1:14" ht="26.1" customHeight="1">
      <c r="A15" s="90" t="s">
        <v>926</v>
      </c>
      <c r="B15" s="244">
        <f>SUM('180B IIIB:Elder Abuse'!B15)</f>
        <v>16000</v>
      </c>
      <c r="C15" s="244">
        <f>SUM('180B IIIB:Elder Abuse'!C15)</f>
        <v>0</v>
      </c>
      <c r="D15" s="244">
        <f>SUM('180B IIIB:Elder Abuse'!D15)</f>
        <v>0</v>
      </c>
      <c r="E15" s="244">
        <f>SUM('180B IIIB:Elder Abuse'!E15)</f>
        <v>0</v>
      </c>
      <c r="F15" s="244">
        <f>SUM('180B IIIB:Elder Abuse'!F15)</f>
        <v>0</v>
      </c>
      <c r="G15" s="244">
        <f>SUM('180B IIIB:Elder Abuse'!G15)</f>
        <v>0</v>
      </c>
      <c r="H15" s="244">
        <f>SUM('180B IIIB:Elder Abuse'!H15)</f>
        <v>0</v>
      </c>
      <c r="I15" s="244">
        <f>SUM('180B IIIB:Elder Abuse'!I15)</f>
        <v>0</v>
      </c>
      <c r="J15" s="244">
        <f>SUM('180B IIIB:Elder Abuse'!J15)</f>
        <v>0</v>
      </c>
      <c r="K15" s="244">
        <f>SUM('180B IIIB:Elder Abuse'!K15)</f>
        <v>0</v>
      </c>
      <c r="L15" s="244">
        <f>SUM('180B IIIB:Elder Abuse'!L15)</f>
        <v>0</v>
      </c>
      <c r="M15" s="140">
        <f t="shared" si="0"/>
        <v>16000</v>
      </c>
      <c r="N15" s="140">
        <f t="shared" si="1"/>
        <v>16000</v>
      </c>
    </row>
    <row r="16" spans="1:14" ht="26.1" customHeight="1">
      <c r="A16" s="90" t="s">
        <v>927</v>
      </c>
      <c r="B16" s="244">
        <f>SUM('180B IIIB:Elder Abuse'!B16)</f>
        <v>130401</v>
      </c>
      <c r="C16" s="244">
        <f>SUM('180B IIIB:Elder Abuse'!C16)</f>
        <v>0</v>
      </c>
      <c r="D16" s="244">
        <f>SUM('180B IIIB:Elder Abuse'!D16)</f>
        <v>0</v>
      </c>
      <c r="E16" s="244">
        <f>SUM('180B IIIB:Elder Abuse'!E16)</f>
        <v>0</v>
      </c>
      <c r="F16" s="244">
        <f>SUM('180B IIIB:Elder Abuse'!F16)</f>
        <v>0</v>
      </c>
      <c r="G16" s="244">
        <f>SUM('180B IIIB:Elder Abuse'!G16)</f>
        <v>0</v>
      </c>
      <c r="H16" s="244">
        <f>SUM('180B IIIB:Elder Abuse'!H16)</f>
        <v>0</v>
      </c>
      <c r="I16" s="244">
        <f>SUM('180B IIIB:Elder Abuse'!I16)</f>
        <v>0</v>
      </c>
      <c r="J16" s="244">
        <f>SUM('180B IIIB:Elder Abuse'!J16)</f>
        <v>0</v>
      </c>
      <c r="K16" s="244">
        <f>SUM('180B IIIB:Elder Abuse'!K16)</f>
        <v>46842</v>
      </c>
      <c r="L16" s="244">
        <f>SUM('180B IIIB:Elder Abuse'!L16)</f>
        <v>31500</v>
      </c>
      <c r="M16" s="140">
        <f t="shared" si="0"/>
        <v>208743</v>
      </c>
      <c r="N16" s="140">
        <f t="shared" si="1"/>
        <v>208743</v>
      </c>
    </row>
    <row r="17" spans="1:14" ht="26.1" customHeight="1">
      <c r="A17" s="90" t="s">
        <v>292</v>
      </c>
      <c r="B17" s="244">
        <f>SUM('180B IIIB:Elder Abuse'!B17)</f>
        <v>0</v>
      </c>
      <c r="C17" s="244">
        <f>SUM('180B IIIB:Elder Abuse'!C17)</f>
        <v>0</v>
      </c>
      <c r="D17" s="244">
        <f>SUM('180B IIIB:Elder Abuse'!D17)</f>
        <v>0</v>
      </c>
      <c r="E17" s="244">
        <f>SUM('180B IIIB:Elder Abuse'!E17)</f>
        <v>0</v>
      </c>
      <c r="F17" s="244">
        <f>SUM('180B IIIB:Elder Abuse'!F17)</f>
        <v>0</v>
      </c>
      <c r="G17" s="244">
        <f>SUM('180B IIIB:Elder Abuse'!G17)</f>
        <v>0</v>
      </c>
      <c r="H17" s="244">
        <f>SUM('180B IIIB:Elder Abuse'!H17)</f>
        <v>0</v>
      </c>
      <c r="I17" s="244">
        <f>SUM('180B IIIB:Elder Abuse'!I17)</f>
        <v>0</v>
      </c>
      <c r="J17" s="244">
        <f>SUM('180B IIIB:Elder Abuse'!J17)</f>
        <v>0</v>
      </c>
      <c r="K17" s="244">
        <f>SUM('180B IIIB:Elder Abuse'!K17)</f>
        <v>0</v>
      </c>
      <c r="L17" s="244">
        <f>SUM('180B IIIB:Elder Abuse'!L17)</f>
        <v>0</v>
      </c>
      <c r="M17" s="140">
        <f t="shared" si="0"/>
        <v>0</v>
      </c>
      <c r="N17" s="140">
        <f t="shared" si="1"/>
        <v>0</v>
      </c>
    </row>
    <row r="18" spans="1:14" ht="26.1" customHeight="1">
      <c r="A18" s="90" t="s">
        <v>928</v>
      </c>
      <c r="B18" s="244">
        <f>SUM('180B IIIB:Elder Abuse'!B18)</f>
        <v>47939</v>
      </c>
      <c r="C18" s="244">
        <f>SUM('180B IIIB:Elder Abuse'!C18)</f>
        <v>0</v>
      </c>
      <c r="D18" s="244">
        <f>SUM('180B IIIB:Elder Abuse'!D18)</f>
        <v>68000</v>
      </c>
      <c r="E18" s="244">
        <f>SUM('180B IIIB:Elder Abuse'!E18)</f>
        <v>0</v>
      </c>
      <c r="F18" s="244">
        <f>SUM('180B IIIB:Elder Abuse'!F18)</f>
        <v>0</v>
      </c>
      <c r="G18" s="244">
        <f>SUM('180B IIIB:Elder Abuse'!G18)</f>
        <v>47008</v>
      </c>
      <c r="H18" s="244">
        <f>SUM('180B IIIB:Elder Abuse'!H18)</f>
        <v>0</v>
      </c>
      <c r="I18" s="244">
        <f>SUM('180B IIIB:Elder Abuse'!I18)</f>
        <v>73641</v>
      </c>
      <c r="J18" s="244">
        <f>SUM('180B IIIB:Elder Abuse'!J18)</f>
        <v>0</v>
      </c>
      <c r="K18" s="244">
        <f>SUM('180B IIIB:Elder Abuse'!K18)</f>
        <v>0</v>
      </c>
      <c r="L18" s="244">
        <f>SUM('180B IIIB:Elder Abuse'!L18)</f>
        <v>0</v>
      </c>
      <c r="M18" s="140">
        <f t="shared" si="0"/>
        <v>236588</v>
      </c>
      <c r="N18" s="140">
        <f t="shared" si="1"/>
        <v>236588</v>
      </c>
    </row>
    <row r="19" spans="1:14" ht="26.1" customHeight="1">
      <c r="A19" s="90" t="s">
        <v>929</v>
      </c>
      <c r="B19" s="244">
        <f>SUM('180B IIIB:Elder Abuse'!B19)</f>
        <v>3314</v>
      </c>
      <c r="C19" s="244">
        <f>SUM('180B IIIB:Elder Abuse'!C19)</f>
        <v>0</v>
      </c>
      <c r="D19" s="244">
        <f>SUM('180B IIIB:Elder Abuse'!D19)</f>
        <v>0</v>
      </c>
      <c r="E19" s="244">
        <f>SUM('180B IIIB:Elder Abuse'!E19)</f>
        <v>0</v>
      </c>
      <c r="F19" s="244">
        <f>SUM('180B IIIB:Elder Abuse'!F19)</f>
        <v>0</v>
      </c>
      <c r="G19" s="244">
        <f>SUM('180B IIIB:Elder Abuse'!G19)</f>
        <v>0</v>
      </c>
      <c r="H19" s="244">
        <f>SUM('180B IIIB:Elder Abuse'!H19)</f>
        <v>0</v>
      </c>
      <c r="I19" s="244">
        <f>SUM('180B IIIB:Elder Abuse'!I19)</f>
        <v>0</v>
      </c>
      <c r="J19" s="244">
        <f>SUM('180B IIIB:Elder Abuse'!J19)</f>
        <v>0</v>
      </c>
      <c r="K19" s="244">
        <f>SUM('180B IIIB:Elder Abuse'!K19)</f>
        <v>0</v>
      </c>
      <c r="L19" s="244">
        <f>SUM('180B IIIB:Elder Abuse'!L19)</f>
        <v>0</v>
      </c>
      <c r="M19" s="140">
        <f t="shared" si="0"/>
        <v>3314</v>
      </c>
      <c r="N19" s="140">
        <f t="shared" si="1"/>
        <v>3314</v>
      </c>
    </row>
    <row r="20" spans="1:14" ht="26.1" customHeight="1">
      <c r="A20" s="90" t="s">
        <v>320</v>
      </c>
      <c r="B20" s="244">
        <f>SUM('180B IIIB:Elder Abuse'!B20)</f>
        <v>0</v>
      </c>
      <c r="C20" s="244">
        <f>SUM('180B IIIB:Elder Abuse'!C20)</f>
        <v>0</v>
      </c>
      <c r="D20" s="244">
        <f>SUM('180B IIIB:Elder Abuse'!D20)</f>
        <v>0</v>
      </c>
      <c r="E20" s="244">
        <f>SUM('180B IIIB:Elder Abuse'!E20)</f>
        <v>0</v>
      </c>
      <c r="F20" s="244">
        <f>SUM('180B IIIB:Elder Abuse'!F20)</f>
        <v>0</v>
      </c>
      <c r="G20" s="244">
        <f>SUM('180B IIIB:Elder Abuse'!G20)</f>
        <v>0</v>
      </c>
      <c r="H20" s="244">
        <f>SUM('180B IIIB:Elder Abuse'!H20)</f>
        <v>0</v>
      </c>
      <c r="I20" s="244">
        <f>SUM('180B IIIB:Elder Abuse'!I20)</f>
        <v>0</v>
      </c>
      <c r="J20" s="244">
        <f>SUM('180B IIIB:Elder Abuse'!J20)</f>
        <v>0</v>
      </c>
      <c r="K20" s="244">
        <f>SUM('180B IIIB:Elder Abuse'!K20)</f>
        <v>0</v>
      </c>
      <c r="L20" s="244">
        <f>SUM('180B IIIB:Elder Abuse'!L20)</f>
        <v>0</v>
      </c>
      <c r="M20" s="140">
        <f t="shared" si="0"/>
        <v>0</v>
      </c>
      <c r="N20" s="140">
        <f t="shared" si="1"/>
        <v>0</v>
      </c>
    </row>
    <row r="21" spans="1:14" ht="26.1" customHeight="1">
      <c r="A21" s="90" t="s">
        <v>930</v>
      </c>
      <c r="B21" s="244">
        <f>SUM('180B IIIB:Elder Abuse'!B21)</f>
        <v>46473</v>
      </c>
      <c r="C21" s="244">
        <f>SUM('180B IIIB:Elder Abuse'!C21)</f>
        <v>0</v>
      </c>
      <c r="D21" s="244">
        <f>SUM('180B IIIB:Elder Abuse'!D21)</f>
        <v>1261</v>
      </c>
      <c r="E21" s="244">
        <f>SUM('180B IIIB:Elder Abuse'!E21)</f>
        <v>0</v>
      </c>
      <c r="F21" s="244">
        <f>SUM('180B IIIB:Elder Abuse'!F21)</f>
        <v>0</v>
      </c>
      <c r="G21" s="244">
        <f>SUM('180B IIIB:Elder Abuse'!G21)</f>
        <v>0</v>
      </c>
      <c r="H21" s="244">
        <f>SUM('180B IIIB:Elder Abuse'!H21)</f>
        <v>0</v>
      </c>
      <c r="I21" s="244">
        <f>SUM('180B IIIB:Elder Abuse'!I21)</f>
        <v>0</v>
      </c>
      <c r="J21" s="244">
        <f>SUM('180B IIIB:Elder Abuse'!J21)</f>
        <v>0</v>
      </c>
      <c r="K21" s="244">
        <f>SUM('180B IIIB:Elder Abuse'!K21)</f>
        <v>0</v>
      </c>
      <c r="L21" s="244">
        <f>SUM('180B IIIB:Elder Abuse'!L21)</f>
        <v>0</v>
      </c>
      <c r="M21" s="140">
        <f t="shared" si="0"/>
        <v>47734</v>
      </c>
      <c r="N21" s="140">
        <f t="shared" si="1"/>
        <v>47734</v>
      </c>
    </row>
    <row r="22" spans="1:14" ht="26.1" customHeight="1">
      <c r="A22" s="90" t="s">
        <v>931</v>
      </c>
      <c r="B22" s="244">
        <f>SUM('180B IIIB:Elder Abuse'!B22)</f>
        <v>59994</v>
      </c>
      <c r="C22" s="244">
        <f>SUM('180B IIIB:Elder Abuse'!C22)</f>
        <v>0</v>
      </c>
      <c r="D22" s="244">
        <f>SUM('180B IIIB:Elder Abuse'!D22)</f>
        <v>40000</v>
      </c>
      <c r="E22" s="244">
        <f>SUM('180B IIIB:Elder Abuse'!E22)</f>
        <v>0</v>
      </c>
      <c r="F22" s="244">
        <f>SUM('180B IIIB:Elder Abuse'!F22)</f>
        <v>0</v>
      </c>
      <c r="G22" s="244">
        <f>SUM('180B IIIB:Elder Abuse'!G22)</f>
        <v>0</v>
      </c>
      <c r="H22" s="244">
        <f>SUM('180B IIIB:Elder Abuse'!H22)</f>
        <v>0</v>
      </c>
      <c r="I22" s="244">
        <f>SUM('180B IIIB:Elder Abuse'!I22)</f>
        <v>0</v>
      </c>
      <c r="J22" s="244">
        <f>SUM('180B IIIB:Elder Abuse'!J22)</f>
        <v>0</v>
      </c>
      <c r="K22" s="244">
        <f>SUM('180B IIIB:Elder Abuse'!K22)</f>
        <v>14630</v>
      </c>
      <c r="L22" s="244">
        <f>SUM('180B IIIB:Elder Abuse'!L22)</f>
        <v>0</v>
      </c>
      <c r="M22" s="140">
        <f t="shared" si="0"/>
        <v>114624</v>
      </c>
      <c r="N22" s="140">
        <f t="shared" si="1"/>
        <v>114624</v>
      </c>
    </row>
    <row r="23" spans="1:14" ht="26.1" customHeight="1">
      <c r="A23" s="90" t="s">
        <v>932</v>
      </c>
      <c r="B23" s="244">
        <f>SUM('180B IIIB:Elder Abuse'!B23)</f>
        <v>0</v>
      </c>
      <c r="C23" s="244">
        <f>SUM('180B IIIB:Elder Abuse'!C23)</f>
        <v>0</v>
      </c>
      <c r="D23" s="244">
        <f>SUM('180B IIIB:Elder Abuse'!D23)</f>
        <v>0</v>
      </c>
      <c r="E23" s="244">
        <f>SUM('180B IIIB:Elder Abuse'!E23)</f>
        <v>0</v>
      </c>
      <c r="F23" s="244">
        <f>SUM('180B IIIB:Elder Abuse'!F23)</f>
        <v>0</v>
      </c>
      <c r="G23" s="244">
        <f>SUM('180B IIIB:Elder Abuse'!G23)</f>
        <v>0</v>
      </c>
      <c r="H23" s="244">
        <f>SUM('180B IIIB:Elder Abuse'!H23)</f>
        <v>0</v>
      </c>
      <c r="I23" s="244">
        <f>SUM('180B IIIB:Elder Abuse'!I23)</f>
        <v>0</v>
      </c>
      <c r="J23" s="244">
        <f>SUM('180B IIIB:Elder Abuse'!J23)</f>
        <v>0</v>
      </c>
      <c r="K23" s="244">
        <f>SUM('180B IIIB:Elder Abuse'!K23)</f>
        <v>0</v>
      </c>
      <c r="L23" s="244">
        <f>SUM('180B IIIB:Elder Abuse'!L23)</f>
        <v>0</v>
      </c>
      <c r="M23" s="140">
        <f t="shared" si="0"/>
        <v>0</v>
      </c>
      <c r="N23" s="140">
        <f t="shared" si="1"/>
        <v>0</v>
      </c>
    </row>
    <row r="24" spans="1:14" ht="26.1" customHeight="1">
      <c r="A24" s="90" t="s">
        <v>933</v>
      </c>
      <c r="B24" s="244">
        <f>SUM('180B IIIB:Elder Abuse'!B24)</f>
        <v>13697</v>
      </c>
      <c r="C24" s="244">
        <f>SUM('180B IIIB:Elder Abuse'!C24)</f>
        <v>0</v>
      </c>
      <c r="D24" s="244">
        <f>SUM('180B IIIB:Elder Abuse'!D24)</f>
        <v>0</v>
      </c>
      <c r="E24" s="244">
        <f>SUM('180B IIIB:Elder Abuse'!E24)</f>
        <v>0</v>
      </c>
      <c r="F24" s="244">
        <f>SUM('180B IIIB:Elder Abuse'!F24)</f>
        <v>0</v>
      </c>
      <c r="G24" s="244">
        <f>SUM('180B IIIB:Elder Abuse'!G24)</f>
        <v>0</v>
      </c>
      <c r="H24" s="244">
        <f>SUM('180B IIIB:Elder Abuse'!H24)</f>
        <v>0</v>
      </c>
      <c r="I24" s="244">
        <f>SUM('180B IIIB:Elder Abuse'!I24)</f>
        <v>0</v>
      </c>
      <c r="J24" s="244">
        <f>SUM('180B IIIB:Elder Abuse'!J24)</f>
        <v>0</v>
      </c>
      <c r="K24" s="244">
        <f>SUM('180B IIIB:Elder Abuse'!K24)</f>
        <v>0</v>
      </c>
      <c r="L24" s="244">
        <f>SUM('180B IIIB:Elder Abuse'!L24)</f>
        <v>0</v>
      </c>
      <c r="M24" s="140">
        <f t="shared" si="0"/>
        <v>13697</v>
      </c>
      <c r="N24" s="140">
        <f t="shared" si="1"/>
        <v>13697</v>
      </c>
    </row>
    <row r="25" spans="1:14" ht="26.1" customHeight="1">
      <c r="A25" s="90" t="s">
        <v>385</v>
      </c>
      <c r="B25" s="244">
        <f>SUM('180B IIIB:Elder Abuse'!B25)</f>
        <v>0</v>
      </c>
      <c r="C25" s="244">
        <f>SUM('180B IIIB:Elder Abuse'!C25)</f>
        <v>0</v>
      </c>
      <c r="D25" s="244">
        <f>SUM('180B IIIB:Elder Abuse'!D25)</f>
        <v>0</v>
      </c>
      <c r="E25" s="244">
        <f>SUM('180B IIIB:Elder Abuse'!E25)</f>
        <v>0</v>
      </c>
      <c r="F25" s="244">
        <f>SUM('180B IIIB:Elder Abuse'!F25)</f>
        <v>0</v>
      </c>
      <c r="G25" s="244">
        <f>SUM('180B IIIB:Elder Abuse'!G25)</f>
        <v>0</v>
      </c>
      <c r="H25" s="244">
        <f>SUM('180B IIIB:Elder Abuse'!H25)</f>
        <v>0</v>
      </c>
      <c r="I25" s="244">
        <f>SUM('180B IIIB:Elder Abuse'!I25)</f>
        <v>0</v>
      </c>
      <c r="J25" s="244">
        <f>SUM('180B IIIB:Elder Abuse'!J25)</f>
        <v>0</v>
      </c>
      <c r="K25" s="244">
        <f>SUM('180B IIIB:Elder Abuse'!K25)</f>
        <v>0</v>
      </c>
      <c r="L25" s="244">
        <f>SUM('180B IIIB:Elder Abuse'!L25)</f>
        <v>0</v>
      </c>
      <c r="M25" s="140">
        <f t="shared" si="0"/>
        <v>0</v>
      </c>
      <c r="N25" s="140">
        <f t="shared" si="1"/>
        <v>0</v>
      </c>
    </row>
    <row r="26" spans="1:14" ht="26.1" customHeight="1">
      <c r="A26" s="90" t="s">
        <v>389</v>
      </c>
      <c r="B26" s="244">
        <f>SUM('180B IIIB:Elder Abuse'!B26)</f>
        <v>0</v>
      </c>
      <c r="C26" s="244">
        <f>SUM('180B IIIB:Elder Abuse'!C26)</f>
        <v>0</v>
      </c>
      <c r="D26" s="244">
        <f>SUM('180B IIIB:Elder Abuse'!D26)</f>
        <v>0</v>
      </c>
      <c r="E26" s="244">
        <f>SUM('180B IIIB:Elder Abuse'!E26)</f>
        <v>0</v>
      </c>
      <c r="F26" s="244">
        <f>SUM('180B IIIB:Elder Abuse'!F26)</f>
        <v>0</v>
      </c>
      <c r="G26" s="244">
        <f>SUM('180B IIIB:Elder Abuse'!G26)</f>
        <v>0</v>
      </c>
      <c r="H26" s="244">
        <f>SUM('180B IIIB:Elder Abuse'!H26)</f>
        <v>0</v>
      </c>
      <c r="I26" s="244">
        <f>SUM('180B IIIB:Elder Abuse'!I26)</f>
        <v>0</v>
      </c>
      <c r="J26" s="244">
        <f>SUM('180B IIIB:Elder Abuse'!J26)</f>
        <v>0</v>
      </c>
      <c r="K26" s="244">
        <f>SUM('180B IIIB:Elder Abuse'!K26)</f>
        <v>0</v>
      </c>
      <c r="L26" s="244">
        <f>SUM('180B IIIB:Elder Abuse'!L26)</f>
        <v>0</v>
      </c>
      <c r="M26" s="140">
        <f t="shared" si="0"/>
        <v>0</v>
      </c>
      <c r="N26" s="140">
        <f t="shared" si="1"/>
        <v>0</v>
      </c>
    </row>
    <row r="27" spans="1:14" ht="26.1" customHeight="1">
      <c r="A27" s="90" t="s">
        <v>610</v>
      </c>
      <c r="B27" s="244">
        <f>SUM('180B IIIB:Elder Abuse'!B27)</f>
        <v>0</v>
      </c>
      <c r="C27" s="244">
        <f>SUM('180B IIIB:Elder Abuse'!C27)</f>
        <v>0</v>
      </c>
      <c r="D27" s="244">
        <f>SUM('180B IIIB:Elder Abuse'!D27)</f>
        <v>0</v>
      </c>
      <c r="E27" s="244">
        <f>SUM('180B IIIB:Elder Abuse'!E27)</f>
        <v>0</v>
      </c>
      <c r="F27" s="244">
        <f>SUM('180B IIIB:Elder Abuse'!F27)</f>
        <v>0</v>
      </c>
      <c r="G27" s="244">
        <f>SUM('180B IIIB:Elder Abuse'!G27)</f>
        <v>0</v>
      </c>
      <c r="H27" s="244">
        <f>SUM('180B IIIB:Elder Abuse'!H27)</f>
        <v>0</v>
      </c>
      <c r="I27" s="244">
        <f>SUM('180B IIIB:Elder Abuse'!I27)</f>
        <v>0</v>
      </c>
      <c r="J27" s="244">
        <f>SUM('180B IIIB:Elder Abuse'!J27)</f>
        <v>0</v>
      </c>
      <c r="K27" s="244">
        <f>SUM('180B IIIB:Elder Abuse'!K27)</f>
        <v>0</v>
      </c>
      <c r="L27" s="244">
        <f>SUM('180B IIIB:Elder Abuse'!L27)</f>
        <v>0</v>
      </c>
      <c r="M27" s="140">
        <f t="shared" si="0"/>
        <v>0</v>
      </c>
      <c r="N27" s="140">
        <f t="shared" si="1"/>
        <v>0</v>
      </c>
    </row>
    <row r="28" spans="1:14" ht="26.1" customHeight="1">
      <c r="A28" s="90" t="s">
        <v>395</v>
      </c>
      <c r="B28" s="244">
        <f>SUM('180B IIIB:Elder Abuse'!B28)</f>
        <v>0</v>
      </c>
      <c r="C28" s="244">
        <f>SUM('180B IIIB:Elder Abuse'!C28)</f>
        <v>0</v>
      </c>
      <c r="D28" s="244">
        <f>SUM('180B IIIB:Elder Abuse'!D28)</f>
        <v>0</v>
      </c>
      <c r="E28" s="244">
        <f>SUM('180B IIIB:Elder Abuse'!E28)</f>
        <v>0</v>
      </c>
      <c r="F28" s="244">
        <f>SUM('180B IIIB:Elder Abuse'!F28)</f>
        <v>0</v>
      </c>
      <c r="G28" s="244">
        <f>SUM('180B IIIB:Elder Abuse'!G28)</f>
        <v>0</v>
      </c>
      <c r="H28" s="244">
        <f>SUM('180B IIIB:Elder Abuse'!H28)</f>
        <v>0</v>
      </c>
      <c r="I28" s="244">
        <f>SUM('180B IIIB:Elder Abuse'!I28)</f>
        <v>0</v>
      </c>
      <c r="J28" s="244">
        <f>SUM('180B IIIB:Elder Abuse'!J28)</f>
        <v>0</v>
      </c>
      <c r="K28" s="244">
        <f>SUM('180B IIIB:Elder Abuse'!K28)</f>
        <v>0</v>
      </c>
      <c r="L28" s="244">
        <f>SUM('180B IIIB:Elder Abuse'!L28)</f>
        <v>0</v>
      </c>
      <c r="M28" s="140">
        <f t="shared" si="0"/>
        <v>0</v>
      </c>
      <c r="N28" s="140">
        <f t="shared" si="1"/>
        <v>0</v>
      </c>
    </row>
    <row r="29" spans="1:14" ht="26.1" customHeight="1">
      <c r="A29" s="90" t="s">
        <v>934</v>
      </c>
      <c r="B29" s="244">
        <f>SUM('180B IIIB:Elder Abuse'!B29)</f>
        <v>0</v>
      </c>
      <c r="C29" s="244">
        <f>SUM('180B IIIB:Elder Abuse'!C29)</f>
        <v>0</v>
      </c>
      <c r="D29" s="244">
        <f>SUM('180B IIIB:Elder Abuse'!D29)</f>
        <v>0</v>
      </c>
      <c r="E29" s="244">
        <f>SUM('180B IIIB:Elder Abuse'!E29)</f>
        <v>0</v>
      </c>
      <c r="F29" s="244">
        <f>SUM('180B IIIB:Elder Abuse'!F29)</f>
        <v>0</v>
      </c>
      <c r="G29" s="244">
        <f>SUM('180B IIIB:Elder Abuse'!G29)</f>
        <v>0</v>
      </c>
      <c r="H29" s="244">
        <f>SUM('180B IIIB:Elder Abuse'!H29)</f>
        <v>0</v>
      </c>
      <c r="I29" s="244">
        <f>SUM('180B IIIB:Elder Abuse'!I29)</f>
        <v>0</v>
      </c>
      <c r="J29" s="244">
        <f>SUM('180B IIIB:Elder Abuse'!J29)</f>
        <v>0</v>
      </c>
      <c r="K29" s="244">
        <f>SUM('180B IIIB:Elder Abuse'!K29)</f>
        <v>0</v>
      </c>
      <c r="L29" s="244">
        <f>SUM('180B IIIB:Elder Abuse'!L29)</f>
        <v>0</v>
      </c>
      <c r="M29" s="140">
        <f t="shared" si="0"/>
        <v>0</v>
      </c>
      <c r="N29" s="140">
        <f t="shared" si="1"/>
        <v>0</v>
      </c>
    </row>
    <row r="30" spans="1:14" ht="26.1" customHeight="1">
      <c r="A30" s="90" t="s">
        <v>403</v>
      </c>
      <c r="B30" s="244">
        <f>SUM('180B IIIB:Elder Abuse'!B30)</f>
        <v>1000</v>
      </c>
      <c r="C30" s="244">
        <f>SUM('180B IIIB:Elder Abuse'!C30)</f>
        <v>0</v>
      </c>
      <c r="D30" s="244">
        <f>SUM('180B IIIB:Elder Abuse'!D30)</f>
        <v>0</v>
      </c>
      <c r="E30" s="244">
        <f>SUM('180B IIIB:Elder Abuse'!E30)</f>
        <v>0</v>
      </c>
      <c r="F30" s="244">
        <f>SUM('180B IIIB:Elder Abuse'!F30)</f>
        <v>0</v>
      </c>
      <c r="G30" s="244">
        <f>SUM('180B IIIB:Elder Abuse'!G30)</f>
        <v>0</v>
      </c>
      <c r="H30" s="244">
        <f>SUM('180B IIIB:Elder Abuse'!H30)</f>
        <v>0</v>
      </c>
      <c r="I30" s="244">
        <f>SUM('180B IIIB:Elder Abuse'!I30)</f>
        <v>0</v>
      </c>
      <c r="J30" s="244">
        <f>SUM('180B IIIB:Elder Abuse'!J30)</f>
        <v>0</v>
      </c>
      <c r="K30" s="244">
        <f>SUM('180B IIIB:Elder Abuse'!K30)</f>
        <v>0</v>
      </c>
      <c r="L30" s="244">
        <f>SUM('180B IIIB:Elder Abuse'!L30)</f>
        <v>0</v>
      </c>
      <c r="M30" s="140">
        <f t="shared" si="0"/>
        <v>1000</v>
      </c>
      <c r="N30" s="140">
        <f t="shared" si="1"/>
        <v>1000</v>
      </c>
    </row>
    <row r="31" spans="1:14" ht="26.1" customHeight="1">
      <c r="A31" s="90" t="s">
        <v>935</v>
      </c>
      <c r="B31" s="244">
        <f>SUM('180B IIIB:Elder Abuse'!B31)</f>
        <v>0</v>
      </c>
      <c r="C31" s="244">
        <f>SUM('180B IIIB:Elder Abuse'!C31)</f>
        <v>0</v>
      </c>
      <c r="D31" s="244">
        <f>SUM('180B IIIB:Elder Abuse'!D31)</f>
        <v>0</v>
      </c>
      <c r="E31" s="244">
        <f>SUM('180B IIIB:Elder Abuse'!E31)</f>
        <v>0</v>
      </c>
      <c r="F31" s="244">
        <f>SUM('180B IIIB:Elder Abuse'!F31)</f>
        <v>0</v>
      </c>
      <c r="G31" s="244">
        <f>SUM('180B IIIB:Elder Abuse'!G31)</f>
        <v>0</v>
      </c>
      <c r="H31" s="244">
        <f>SUM('180B IIIB:Elder Abuse'!H31)</f>
        <v>0</v>
      </c>
      <c r="I31" s="244">
        <f>SUM('180B IIIB:Elder Abuse'!I31)</f>
        <v>0</v>
      </c>
      <c r="J31" s="244">
        <f>SUM('180B IIIB:Elder Abuse'!J31)</f>
        <v>0</v>
      </c>
      <c r="K31" s="244">
        <f>SUM('180B IIIB:Elder Abuse'!K31)</f>
        <v>0</v>
      </c>
      <c r="L31" s="244">
        <f>SUM('180B IIIB:Elder Abuse'!L31)</f>
        <v>0</v>
      </c>
      <c r="M31" s="140">
        <f t="shared" si="0"/>
        <v>0</v>
      </c>
      <c r="N31" s="140">
        <f t="shared" si="1"/>
        <v>0</v>
      </c>
    </row>
    <row r="32" spans="1:14" ht="26.1" customHeight="1">
      <c r="A32" s="90" t="s">
        <v>561</v>
      </c>
      <c r="B32" s="244">
        <f>SUM('180B IIIB:Elder Abuse'!B32)</f>
        <v>0</v>
      </c>
      <c r="C32" s="244">
        <f>SUM('180B IIIB:Elder Abuse'!C32)</f>
        <v>0</v>
      </c>
      <c r="D32" s="244">
        <f>SUM('180B IIIB:Elder Abuse'!D32)</f>
        <v>0</v>
      </c>
      <c r="E32" s="244">
        <f>SUM('180B IIIB:Elder Abuse'!E32)</f>
        <v>0</v>
      </c>
      <c r="F32" s="244">
        <f>SUM('180B IIIB:Elder Abuse'!F32)</f>
        <v>0</v>
      </c>
      <c r="G32" s="244">
        <f>SUM('180B IIIB:Elder Abuse'!G32)</f>
        <v>0</v>
      </c>
      <c r="H32" s="244">
        <f>SUM('180B IIIB:Elder Abuse'!H32)</f>
        <v>0</v>
      </c>
      <c r="I32" s="244">
        <f>SUM('180B IIIB:Elder Abuse'!I32)</f>
        <v>0</v>
      </c>
      <c r="J32" s="244">
        <f>SUM('180B IIIB:Elder Abuse'!J32)</f>
        <v>0</v>
      </c>
      <c r="K32" s="244">
        <f>SUM('180B IIIB:Elder Abuse'!K32)</f>
        <v>0</v>
      </c>
      <c r="L32" s="244">
        <f>SUM('180B IIIB:Elder Abuse'!L32)</f>
        <v>0</v>
      </c>
      <c r="M32" s="140">
        <f t="shared" si="0"/>
        <v>0</v>
      </c>
      <c r="N32" s="140">
        <f t="shared" si="1"/>
        <v>0</v>
      </c>
    </row>
    <row r="33" spans="1:14" ht="26.1" customHeight="1">
      <c r="A33" s="90" t="s">
        <v>936</v>
      </c>
      <c r="B33" s="244">
        <f>SUM('180B IIIB:Elder Abuse'!B33)</f>
        <v>25000</v>
      </c>
      <c r="C33" s="244">
        <f>SUM('180B IIIB:Elder Abuse'!C33)</f>
        <v>0</v>
      </c>
      <c r="D33" s="244">
        <f>SUM('180B IIIB:Elder Abuse'!D33)</f>
        <v>0</v>
      </c>
      <c r="E33" s="244">
        <f>SUM('180B IIIB:Elder Abuse'!E33)</f>
        <v>0</v>
      </c>
      <c r="F33" s="244">
        <f>SUM('180B IIIB:Elder Abuse'!F33)</f>
        <v>0</v>
      </c>
      <c r="G33" s="244">
        <f>SUM('180B IIIB:Elder Abuse'!G33)</f>
        <v>0</v>
      </c>
      <c r="H33" s="244">
        <f>SUM('180B IIIB:Elder Abuse'!H33)</f>
        <v>0</v>
      </c>
      <c r="I33" s="244">
        <f>SUM('180B IIIB:Elder Abuse'!I33)</f>
        <v>0</v>
      </c>
      <c r="J33" s="244">
        <f>SUM('180B IIIB:Elder Abuse'!J33)</f>
        <v>0</v>
      </c>
      <c r="K33" s="244">
        <f>SUM('180B IIIB:Elder Abuse'!K33)</f>
        <v>0</v>
      </c>
      <c r="L33" s="244">
        <f>SUM('180B IIIB:Elder Abuse'!L33)</f>
        <v>0</v>
      </c>
      <c r="M33" s="140">
        <f t="shared" si="0"/>
        <v>25000</v>
      </c>
      <c r="N33" s="140">
        <f t="shared" si="1"/>
        <v>25000</v>
      </c>
    </row>
    <row r="34" spans="1:14" ht="26.1" customHeight="1">
      <c r="A34" s="90" t="s">
        <v>578</v>
      </c>
      <c r="B34" s="244">
        <f>SUM('180B IIIB:Elder Abuse'!B34)</f>
        <v>0</v>
      </c>
      <c r="C34" s="244">
        <f>SUM('180B IIIB:Elder Abuse'!C34)</f>
        <v>0</v>
      </c>
      <c r="D34" s="244">
        <f>SUM('180B IIIB:Elder Abuse'!D34)</f>
        <v>0</v>
      </c>
      <c r="E34" s="244">
        <f>SUM('180B IIIB:Elder Abuse'!E34)</f>
        <v>0</v>
      </c>
      <c r="F34" s="244">
        <f>SUM('180B IIIB:Elder Abuse'!F34)</f>
        <v>0</v>
      </c>
      <c r="G34" s="244">
        <f>SUM('180B IIIB:Elder Abuse'!G34)</f>
        <v>0</v>
      </c>
      <c r="H34" s="244">
        <f>SUM('180B IIIB:Elder Abuse'!H34)</f>
        <v>0</v>
      </c>
      <c r="I34" s="244">
        <f>SUM('180B IIIB:Elder Abuse'!I34)</f>
        <v>0</v>
      </c>
      <c r="J34" s="244">
        <f>SUM('180B IIIB:Elder Abuse'!J34)</f>
        <v>0</v>
      </c>
      <c r="K34" s="244">
        <f>SUM('180B IIIB:Elder Abuse'!K34)</f>
        <v>0</v>
      </c>
      <c r="L34" s="244">
        <f>SUM('180B IIIB:Elder Abuse'!L34)</f>
        <v>0</v>
      </c>
      <c r="M34" s="140">
        <f t="shared" si="0"/>
        <v>0</v>
      </c>
      <c r="N34" s="140">
        <f t="shared" si="1"/>
        <v>0</v>
      </c>
    </row>
    <row r="35" spans="1:14" ht="26.1" customHeight="1">
      <c r="A35" s="90" t="s">
        <v>582</v>
      </c>
      <c r="B35" s="244">
        <f>SUM('180B IIIB:Elder Abuse'!B35)</f>
        <v>0</v>
      </c>
      <c r="C35" s="244">
        <f>SUM('180B IIIB:Elder Abuse'!C35)</f>
        <v>0</v>
      </c>
      <c r="D35" s="244">
        <f>SUM('180B IIIB:Elder Abuse'!D35)</f>
        <v>0</v>
      </c>
      <c r="E35" s="244">
        <f>SUM('180B IIIB:Elder Abuse'!E35)</f>
        <v>0</v>
      </c>
      <c r="F35" s="244">
        <f>SUM('180B IIIB:Elder Abuse'!F35)</f>
        <v>0</v>
      </c>
      <c r="G35" s="244">
        <f>SUM('180B IIIB:Elder Abuse'!G35)</f>
        <v>0</v>
      </c>
      <c r="H35" s="244">
        <f>SUM('180B IIIB:Elder Abuse'!H35)</f>
        <v>0</v>
      </c>
      <c r="I35" s="244">
        <f>SUM('180B IIIB:Elder Abuse'!I35)</f>
        <v>0</v>
      </c>
      <c r="J35" s="244">
        <f>SUM('180B IIIB:Elder Abuse'!J35)</f>
        <v>0</v>
      </c>
      <c r="K35" s="244">
        <f>SUM('180B IIIB:Elder Abuse'!K35)</f>
        <v>0</v>
      </c>
      <c r="L35" s="244">
        <f>SUM('180B IIIB:Elder Abuse'!L35)</f>
        <v>0</v>
      </c>
      <c r="M35" s="140">
        <f t="shared" si="0"/>
        <v>0</v>
      </c>
      <c r="N35" s="140">
        <f t="shared" si="1"/>
        <v>0</v>
      </c>
    </row>
    <row r="36" spans="1:14" ht="26.1" customHeight="1">
      <c r="A36" s="90" t="s">
        <v>584</v>
      </c>
      <c r="B36" s="244">
        <f>SUM('180B IIIB:Elder Abuse'!B36)</f>
        <v>0</v>
      </c>
      <c r="C36" s="244">
        <f>SUM('180B IIIB:Elder Abuse'!C36)</f>
        <v>0</v>
      </c>
      <c r="D36" s="244">
        <f>SUM('180B IIIB:Elder Abuse'!D36)</f>
        <v>0</v>
      </c>
      <c r="E36" s="244">
        <f>SUM('180B IIIB:Elder Abuse'!E36)</f>
        <v>0</v>
      </c>
      <c r="F36" s="244">
        <f>SUM('180B IIIB:Elder Abuse'!F36)</f>
        <v>0</v>
      </c>
      <c r="G36" s="244">
        <f>SUM('180B IIIB:Elder Abuse'!G36)</f>
        <v>0</v>
      </c>
      <c r="H36" s="244">
        <f>SUM('180B IIIB:Elder Abuse'!H36)</f>
        <v>0</v>
      </c>
      <c r="I36" s="244">
        <f>SUM('180B IIIB:Elder Abuse'!I36)</f>
        <v>0</v>
      </c>
      <c r="J36" s="244">
        <f>SUM('180B IIIB:Elder Abuse'!J36)</f>
        <v>0</v>
      </c>
      <c r="K36" s="244">
        <f>SUM('180B IIIB:Elder Abuse'!K36)</f>
        <v>0</v>
      </c>
      <c r="L36" s="244">
        <f>SUM('180B IIIB:Elder Abuse'!L36)</f>
        <v>0</v>
      </c>
      <c r="M36" s="140">
        <f t="shared" si="0"/>
        <v>0</v>
      </c>
      <c r="N36" s="140">
        <f t="shared" si="1"/>
        <v>0</v>
      </c>
    </row>
    <row r="37" spans="1:14" ht="26.1" customHeight="1">
      <c r="A37" s="90" t="s">
        <v>937</v>
      </c>
      <c r="B37" s="244">
        <f>SUM('180B IIIB:Elder Abuse'!B37)</f>
        <v>35488</v>
      </c>
      <c r="C37" s="244">
        <f>SUM('180B IIIB:Elder Abuse'!C37)</f>
        <v>0</v>
      </c>
      <c r="D37" s="244">
        <f>SUM('180B IIIB:Elder Abuse'!D37)</f>
        <v>0</v>
      </c>
      <c r="E37" s="244">
        <f>SUM('180B IIIB:Elder Abuse'!E37)</f>
        <v>0</v>
      </c>
      <c r="F37" s="244">
        <f>SUM('180B IIIB:Elder Abuse'!F37)</f>
        <v>0</v>
      </c>
      <c r="G37" s="244">
        <f>SUM('180B IIIB:Elder Abuse'!G37)</f>
        <v>0</v>
      </c>
      <c r="H37" s="244">
        <f>SUM('180B IIIB:Elder Abuse'!H37)</f>
        <v>0</v>
      </c>
      <c r="I37" s="244">
        <f>SUM('180B IIIB:Elder Abuse'!I37)</f>
        <v>0</v>
      </c>
      <c r="J37" s="244">
        <f>SUM('180B IIIB:Elder Abuse'!J37)</f>
        <v>0</v>
      </c>
      <c r="K37" s="244">
        <f>SUM('180B IIIB:Elder Abuse'!K37)</f>
        <v>27878</v>
      </c>
      <c r="L37" s="244">
        <f>SUM('180B IIIB:Elder Abuse'!L37)</f>
        <v>0</v>
      </c>
      <c r="M37" s="140">
        <f t="shared" si="0"/>
        <v>63366</v>
      </c>
      <c r="N37" s="140">
        <f t="shared" si="1"/>
        <v>63366</v>
      </c>
    </row>
    <row r="38" spans="1:14" ht="26.1" customHeight="1">
      <c r="A38" s="90" t="s">
        <v>938</v>
      </c>
      <c r="B38" s="244">
        <f>SUM('180B IIIB:Elder Abuse'!B38)</f>
        <v>0</v>
      </c>
      <c r="C38" s="244">
        <f>SUM('180B IIIB:Elder Abuse'!C38)</f>
        <v>0</v>
      </c>
      <c r="D38" s="244">
        <f>SUM('180B IIIB:Elder Abuse'!D38)</f>
        <v>0</v>
      </c>
      <c r="E38" s="244">
        <f>SUM('180B IIIB:Elder Abuse'!E38)</f>
        <v>0</v>
      </c>
      <c r="F38" s="244">
        <f>SUM('180B IIIB:Elder Abuse'!F38)</f>
        <v>0</v>
      </c>
      <c r="G38" s="244">
        <f>SUM('180B IIIB:Elder Abuse'!G38)</f>
        <v>0</v>
      </c>
      <c r="H38" s="244">
        <f>SUM('180B IIIB:Elder Abuse'!H38)</f>
        <v>0</v>
      </c>
      <c r="I38" s="244">
        <f>SUM('180B IIIB:Elder Abuse'!I38)</f>
        <v>0</v>
      </c>
      <c r="J38" s="244">
        <f>SUM('180B IIIB:Elder Abuse'!J38)</f>
        <v>0</v>
      </c>
      <c r="K38" s="244">
        <f>SUM('180B IIIB:Elder Abuse'!K38)</f>
        <v>0</v>
      </c>
      <c r="L38" s="244">
        <f>SUM('180B IIIB:Elder Abuse'!L38)</f>
        <v>0</v>
      </c>
      <c r="M38" s="140">
        <f t="shared" si="0"/>
        <v>0</v>
      </c>
      <c r="N38" s="140">
        <f t="shared" si="1"/>
        <v>0</v>
      </c>
    </row>
    <row r="39" spans="1:14" ht="26.1" customHeight="1">
      <c r="A39" s="134" t="s">
        <v>655</v>
      </c>
      <c r="B39" s="244">
        <f>SUM('180B IIIB:Elder Abuse'!B39)</f>
        <v>0</v>
      </c>
      <c r="C39" s="244">
        <f>SUM('180B IIIB:Elder Abuse'!C39)</f>
        <v>0</v>
      </c>
      <c r="D39" s="244">
        <f>SUM('180B IIIB:Elder Abuse'!D39)</f>
        <v>0</v>
      </c>
      <c r="E39" s="244">
        <f>SUM('180B IIIB:Elder Abuse'!E39)</f>
        <v>0</v>
      </c>
      <c r="F39" s="244">
        <f>SUM('180B IIIB:Elder Abuse'!F39)</f>
        <v>0</v>
      </c>
      <c r="G39" s="244">
        <f>SUM('180B IIIB:Elder Abuse'!G39)</f>
        <v>0</v>
      </c>
      <c r="H39" s="244">
        <f>SUM('180B IIIB:Elder Abuse'!H39)</f>
        <v>0</v>
      </c>
      <c r="I39" s="244">
        <f>SUM('180B IIIB:Elder Abuse'!I39)</f>
        <v>0</v>
      </c>
      <c r="J39" s="244">
        <f>SUM('180B IIIB:Elder Abuse'!J39)</f>
        <v>0</v>
      </c>
      <c r="K39" s="244">
        <f>SUM('180B IIIB:Elder Abuse'!K39)</f>
        <v>0</v>
      </c>
      <c r="L39" s="244">
        <f>SUM('180B IIIB:Elder Abuse'!L39)</f>
        <v>0</v>
      </c>
      <c r="M39" s="140">
        <f t="shared" si="0"/>
        <v>0</v>
      </c>
      <c r="N39" s="140">
        <f t="shared" si="1"/>
        <v>0</v>
      </c>
    </row>
    <row r="40" spans="1:14" ht="26.1" customHeight="1">
      <c r="A40" s="134" t="s">
        <v>660</v>
      </c>
      <c r="B40" s="244">
        <f>SUM('180B IIIB:Elder Abuse'!B40)</f>
        <v>0</v>
      </c>
      <c r="C40" s="244">
        <f>SUM('180B IIIB:Elder Abuse'!C40)</f>
        <v>0</v>
      </c>
      <c r="D40" s="244">
        <f>SUM('180B IIIB:Elder Abuse'!D40)</f>
        <v>0</v>
      </c>
      <c r="E40" s="244">
        <f>SUM('180B IIIB:Elder Abuse'!E40)</f>
        <v>0</v>
      </c>
      <c r="F40" s="244">
        <f>SUM('180B IIIB:Elder Abuse'!F40)</f>
        <v>0</v>
      </c>
      <c r="G40" s="244">
        <f>SUM('180B IIIB:Elder Abuse'!G40)</f>
        <v>0</v>
      </c>
      <c r="H40" s="244">
        <f>SUM('180B IIIB:Elder Abuse'!H40)</f>
        <v>0</v>
      </c>
      <c r="I40" s="244">
        <f>SUM('180B IIIB:Elder Abuse'!I40)</f>
        <v>0</v>
      </c>
      <c r="J40" s="244">
        <f>SUM('180B IIIB:Elder Abuse'!J40)</f>
        <v>0</v>
      </c>
      <c r="K40" s="244">
        <f>SUM('180B IIIB:Elder Abuse'!K40)</f>
        <v>0</v>
      </c>
      <c r="L40" s="244">
        <f>SUM('180B IIIB:Elder Abuse'!L40)</f>
        <v>0</v>
      </c>
      <c r="M40" s="140">
        <f t="shared" si="0"/>
        <v>0</v>
      </c>
      <c r="N40" s="140">
        <f t="shared" si="1"/>
        <v>0</v>
      </c>
    </row>
    <row r="41" spans="1:14" ht="26.1" customHeight="1">
      <c r="A41" s="134" t="s">
        <v>670</v>
      </c>
      <c r="B41" s="244">
        <f>SUM('180B IIIB:Elder Abuse'!B41)</f>
        <v>0</v>
      </c>
      <c r="C41" s="244">
        <f>SUM('180B IIIB:Elder Abuse'!C41)</f>
        <v>0</v>
      </c>
      <c r="D41" s="244">
        <f>SUM('180B IIIB:Elder Abuse'!D41)</f>
        <v>0</v>
      </c>
      <c r="E41" s="244">
        <f>SUM('180B IIIB:Elder Abuse'!E41)</f>
        <v>0</v>
      </c>
      <c r="F41" s="244">
        <f>SUM('180B IIIB:Elder Abuse'!F41)</f>
        <v>0</v>
      </c>
      <c r="G41" s="244">
        <f>SUM('180B IIIB:Elder Abuse'!G41)</f>
        <v>0</v>
      </c>
      <c r="H41" s="244">
        <f>SUM('180B IIIB:Elder Abuse'!H41)</f>
        <v>0</v>
      </c>
      <c r="I41" s="244">
        <f>SUM('180B IIIB:Elder Abuse'!I41)</f>
        <v>0</v>
      </c>
      <c r="J41" s="244">
        <f>SUM('180B IIIB:Elder Abuse'!J41)</f>
        <v>0</v>
      </c>
      <c r="K41" s="244">
        <f>SUM('180B IIIB:Elder Abuse'!K41)</f>
        <v>0</v>
      </c>
      <c r="L41" s="244">
        <f>SUM('180B IIIB:Elder Abuse'!L41)</f>
        <v>0</v>
      </c>
      <c r="M41" s="140">
        <f t="shared" si="0"/>
        <v>0</v>
      </c>
      <c r="N41" s="140">
        <f t="shared" si="1"/>
        <v>0</v>
      </c>
    </row>
    <row r="42" spans="1:14" ht="26.1" customHeight="1">
      <c r="A42" s="134" t="s">
        <v>682</v>
      </c>
      <c r="B42" s="244">
        <f>SUM('180B IIIB:Elder Abuse'!B42)</f>
        <v>10000</v>
      </c>
      <c r="C42" s="244">
        <f>SUM('180B IIIB:Elder Abuse'!C42)</f>
        <v>0</v>
      </c>
      <c r="D42" s="244">
        <f>SUM('180B IIIB:Elder Abuse'!D42)</f>
        <v>0</v>
      </c>
      <c r="E42" s="244">
        <f>SUM('180B IIIB:Elder Abuse'!E42)</f>
        <v>0</v>
      </c>
      <c r="F42" s="244">
        <f>SUM('180B IIIB:Elder Abuse'!F42)</f>
        <v>0</v>
      </c>
      <c r="G42" s="244">
        <f>SUM('180B IIIB:Elder Abuse'!G42)</f>
        <v>0</v>
      </c>
      <c r="H42" s="244">
        <f>SUM('180B IIIB:Elder Abuse'!H42)</f>
        <v>0</v>
      </c>
      <c r="I42" s="244">
        <f>SUM('180B IIIB:Elder Abuse'!I42)</f>
        <v>0</v>
      </c>
      <c r="J42" s="244">
        <f>SUM('180B IIIB:Elder Abuse'!J42)</f>
        <v>0</v>
      </c>
      <c r="K42" s="244">
        <f>SUM('180B IIIB:Elder Abuse'!K42)</f>
        <v>0</v>
      </c>
      <c r="L42" s="244">
        <f>SUM('180B IIIB:Elder Abuse'!L42)</f>
        <v>0</v>
      </c>
      <c r="M42" s="140">
        <f t="shared" si="0"/>
        <v>10000</v>
      </c>
      <c r="N42" s="140">
        <f t="shared" si="1"/>
        <v>10000</v>
      </c>
    </row>
    <row r="43" spans="1:14" ht="26.1" customHeight="1">
      <c r="A43" s="134" t="s">
        <v>939</v>
      </c>
      <c r="B43" s="244">
        <f>SUM('180B IIIB:Elder Abuse'!B43)</f>
        <v>110074</v>
      </c>
      <c r="C43" s="244">
        <f>SUM('180B IIIB:Elder Abuse'!C43)</f>
        <v>0</v>
      </c>
      <c r="D43" s="244">
        <f>SUM('180B IIIB:Elder Abuse'!D43)</f>
        <v>0</v>
      </c>
      <c r="E43" s="244">
        <f>SUM('180B IIIB:Elder Abuse'!E43)</f>
        <v>0</v>
      </c>
      <c r="F43" s="244">
        <f>SUM('180B IIIB:Elder Abuse'!F43)</f>
        <v>0</v>
      </c>
      <c r="G43" s="244">
        <f>SUM('180B IIIB:Elder Abuse'!G43)</f>
        <v>0</v>
      </c>
      <c r="H43" s="244">
        <f>SUM('180B IIIB:Elder Abuse'!H43)</f>
        <v>59891</v>
      </c>
      <c r="I43" s="244">
        <f>SUM('180B IIIB:Elder Abuse'!I43)</f>
        <v>0</v>
      </c>
      <c r="J43" s="244">
        <f>SUM('180B IIIB:Elder Abuse'!J43)</f>
        <v>0</v>
      </c>
      <c r="K43" s="244">
        <f>SUM('180B IIIB:Elder Abuse'!K43)</f>
        <v>0</v>
      </c>
      <c r="L43" s="244">
        <f>SUM('180B IIIB:Elder Abuse'!L43)</f>
        <v>0</v>
      </c>
      <c r="M43" s="140">
        <f t="shared" si="0"/>
        <v>169965</v>
      </c>
      <c r="N43" s="140">
        <f t="shared" si="1"/>
        <v>169965</v>
      </c>
    </row>
    <row r="44" spans="1:14" ht="26.1" customHeight="1">
      <c r="A44" s="134" t="s">
        <v>940</v>
      </c>
      <c r="B44" s="244">
        <f>SUM('180B IIIB:Elder Abuse'!B44)</f>
        <v>43000</v>
      </c>
      <c r="C44" s="244">
        <f>SUM('180B IIIB:Elder Abuse'!C44)</f>
        <v>0</v>
      </c>
      <c r="D44" s="244">
        <f>SUM('180B IIIB:Elder Abuse'!D44)</f>
        <v>0</v>
      </c>
      <c r="E44" s="244">
        <f>SUM('180B IIIB:Elder Abuse'!E44)</f>
        <v>0</v>
      </c>
      <c r="F44" s="244">
        <f>SUM('180B IIIB:Elder Abuse'!F44)</f>
        <v>0</v>
      </c>
      <c r="G44" s="244">
        <f>SUM('180B IIIB:Elder Abuse'!G44)</f>
        <v>0</v>
      </c>
      <c r="H44" s="244">
        <f>SUM('180B IIIB:Elder Abuse'!H44)</f>
        <v>0</v>
      </c>
      <c r="I44" s="244">
        <f>SUM('180B IIIB:Elder Abuse'!I44)</f>
        <v>0</v>
      </c>
      <c r="J44" s="244">
        <f>SUM('180B IIIB:Elder Abuse'!J44)</f>
        <v>0</v>
      </c>
      <c r="K44" s="244">
        <f>SUM('180B IIIB:Elder Abuse'!K44)</f>
        <v>0</v>
      </c>
      <c r="L44" s="244">
        <f>SUM('180B IIIB:Elder Abuse'!L44)</f>
        <v>0</v>
      </c>
      <c r="M44" s="140">
        <f t="shared" si="0"/>
        <v>43000</v>
      </c>
      <c r="N44" s="140">
        <f t="shared" si="1"/>
        <v>43000</v>
      </c>
    </row>
    <row r="45" spans="1:14" ht="26.1" customHeight="1">
      <c r="A45" s="134" t="s">
        <v>941</v>
      </c>
      <c r="B45" s="244">
        <f>SUM('180B IIIB:Elder Abuse'!B45)</f>
        <v>3000</v>
      </c>
      <c r="C45" s="244">
        <f>SUM('180B IIIB:Elder Abuse'!C45)</f>
        <v>0</v>
      </c>
      <c r="D45" s="244">
        <f>SUM('180B IIIB:Elder Abuse'!D45)</f>
        <v>0</v>
      </c>
      <c r="E45" s="244">
        <f>SUM('180B IIIB:Elder Abuse'!E45)</f>
        <v>0</v>
      </c>
      <c r="F45" s="244">
        <f>SUM('180B IIIB:Elder Abuse'!F45)</f>
        <v>0</v>
      </c>
      <c r="G45" s="244">
        <f>SUM('180B IIIB:Elder Abuse'!G45)</f>
        <v>0</v>
      </c>
      <c r="H45" s="244">
        <f>SUM('180B IIIB:Elder Abuse'!H45)</f>
        <v>0</v>
      </c>
      <c r="I45" s="244">
        <f>SUM('180B IIIB:Elder Abuse'!I45)</f>
        <v>0</v>
      </c>
      <c r="J45" s="244">
        <f>SUM('180B IIIB:Elder Abuse'!J45)</f>
        <v>0</v>
      </c>
      <c r="K45" s="244">
        <f>SUM('180B IIIB:Elder Abuse'!K45)</f>
        <v>0</v>
      </c>
      <c r="L45" s="244">
        <f>SUM('180B IIIB:Elder Abuse'!L45)</f>
        <v>0</v>
      </c>
      <c r="M45" s="140">
        <f t="shared" si="0"/>
        <v>3000</v>
      </c>
      <c r="N45" s="140">
        <f t="shared" si="1"/>
        <v>3000</v>
      </c>
    </row>
    <row r="46" spans="1:14" ht="26.1" customHeight="1">
      <c r="A46" s="134" t="s">
        <v>713</v>
      </c>
      <c r="B46" s="244">
        <f>SUM('180B IIIB:Elder Abuse'!B46)</f>
        <v>7500</v>
      </c>
      <c r="C46" s="244">
        <f>SUM('180B IIIB:Elder Abuse'!C46)</f>
        <v>0</v>
      </c>
      <c r="D46" s="244">
        <f>SUM('180B IIIB:Elder Abuse'!D46)</f>
        <v>0</v>
      </c>
      <c r="E46" s="244">
        <f>SUM('180B IIIB:Elder Abuse'!E46)</f>
        <v>0</v>
      </c>
      <c r="F46" s="244">
        <f>SUM('180B IIIB:Elder Abuse'!F46)</f>
        <v>0</v>
      </c>
      <c r="G46" s="244">
        <f>SUM('180B IIIB:Elder Abuse'!G46)</f>
        <v>0</v>
      </c>
      <c r="H46" s="244">
        <f>SUM('180B IIIB:Elder Abuse'!H46)</f>
        <v>0</v>
      </c>
      <c r="I46" s="244">
        <f>SUM('180B IIIB:Elder Abuse'!I46)</f>
        <v>0</v>
      </c>
      <c r="J46" s="244">
        <f>SUM('180B IIIB:Elder Abuse'!J46)</f>
        <v>0</v>
      </c>
      <c r="K46" s="244">
        <f>SUM('180B IIIB:Elder Abuse'!K46)</f>
        <v>0</v>
      </c>
      <c r="L46" s="244">
        <f>SUM('180B IIIB:Elder Abuse'!L46)</f>
        <v>0</v>
      </c>
      <c r="M46" s="140">
        <f t="shared" si="0"/>
        <v>7500</v>
      </c>
      <c r="N46" s="140">
        <f t="shared" si="1"/>
        <v>7500</v>
      </c>
    </row>
    <row r="47" spans="1:14" ht="26.1" customHeight="1">
      <c r="A47" s="134" t="s">
        <v>942</v>
      </c>
      <c r="B47" s="244">
        <f>SUM('180B IIIB:Elder Abuse'!B47)</f>
        <v>78602</v>
      </c>
      <c r="C47" s="244">
        <f>SUM('180B IIIB:Elder Abuse'!C47)</f>
        <v>0</v>
      </c>
      <c r="D47" s="244">
        <f>SUM('180B IIIB:Elder Abuse'!D47)</f>
        <v>85000</v>
      </c>
      <c r="E47" s="244">
        <f>SUM('180B IIIB:Elder Abuse'!E47)</f>
        <v>0</v>
      </c>
      <c r="F47" s="244">
        <f>SUM('180B IIIB:Elder Abuse'!F47)</f>
        <v>0</v>
      </c>
      <c r="G47" s="244">
        <f>SUM('180B IIIB:Elder Abuse'!G47)</f>
        <v>0</v>
      </c>
      <c r="H47" s="244">
        <f>SUM('180B IIIB:Elder Abuse'!H47)</f>
        <v>13632</v>
      </c>
      <c r="I47" s="244">
        <f>SUM('180B IIIB:Elder Abuse'!I47)</f>
        <v>0</v>
      </c>
      <c r="J47" s="244">
        <f>SUM('180B IIIB:Elder Abuse'!J47)</f>
        <v>0</v>
      </c>
      <c r="K47" s="244">
        <f>SUM('180B IIIB:Elder Abuse'!K47)</f>
        <v>0</v>
      </c>
      <c r="L47" s="244">
        <f>SUM('180B IIIB:Elder Abuse'!L47)</f>
        <v>0</v>
      </c>
      <c r="M47" s="140">
        <f t="shared" si="0"/>
        <v>177234</v>
      </c>
      <c r="N47" s="140">
        <f t="shared" si="1"/>
        <v>177234</v>
      </c>
    </row>
    <row r="48" spans="1:14" ht="26.1" customHeight="1">
      <c r="A48" s="134" t="s">
        <v>728</v>
      </c>
      <c r="B48" s="244">
        <f>SUM('180B IIIB:Elder Abuse'!B48)</f>
        <v>1205</v>
      </c>
      <c r="C48" s="244">
        <f>SUM('180B IIIB:Elder Abuse'!C48)</f>
        <v>0</v>
      </c>
      <c r="D48" s="244">
        <f>SUM('180B IIIB:Elder Abuse'!D48)</f>
        <v>0</v>
      </c>
      <c r="E48" s="244">
        <f>SUM('180B IIIB:Elder Abuse'!E48)</f>
        <v>0</v>
      </c>
      <c r="F48" s="244">
        <f>SUM('180B IIIB:Elder Abuse'!F48)</f>
        <v>0</v>
      </c>
      <c r="G48" s="244">
        <f>SUM('180B IIIB:Elder Abuse'!G48)</f>
        <v>0</v>
      </c>
      <c r="H48" s="244">
        <f>SUM('180B IIIB:Elder Abuse'!H48)</f>
        <v>0</v>
      </c>
      <c r="I48" s="244">
        <f>SUM('180B IIIB:Elder Abuse'!I48)</f>
        <v>0</v>
      </c>
      <c r="J48" s="244">
        <f>SUM('180B IIIB:Elder Abuse'!J48)</f>
        <v>0</v>
      </c>
      <c r="K48" s="244">
        <f>SUM('180B IIIB:Elder Abuse'!K48)</f>
        <v>0</v>
      </c>
      <c r="L48" s="244">
        <f>SUM('180B IIIB:Elder Abuse'!L48)</f>
        <v>0</v>
      </c>
      <c r="M48" s="140">
        <f t="shared" si="0"/>
        <v>1205</v>
      </c>
      <c r="N48" s="140">
        <f t="shared" si="1"/>
        <v>1205</v>
      </c>
    </row>
    <row r="49" spans="1:14" ht="26.1" customHeight="1">
      <c r="A49" s="243" t="s">
        <v>985</v>
      </c>
      <c r="B49" s="244">
        <f>SUM('180B IIIB:Elder Abuse'!B49)</f>
        <v>0</v>
      </c>
      <c r="C49" s="244">
        <f>SUM('180B IIIB:Elder Abuse'!C49)</f>
        <v>0</v>
      </c>
      <c r="D49" s="244">
        <f>SUM('180B IIIB:Elder Abuse'!D49)</f>
        <v>0</v>
      </c>
      <c r="E49" s="244">
        <f>SUM('180B IIIB:Elder Abuse'!E49)</f>
        <v>0</v>
      </c>
      <c r="F49" s="244">
        <f>SUM('180B IIIB:Elder Abuse'!F49)</f>
        <v>0</v>
      </c>
      <c r="G49" s="244">
        <f>SUM('180B IIIB:Elder Abuse'!G49)</f>
        <v>0</v>
      </c>
      <c r="H49" s="244">
        <f>SUM('180B IIIB:Elder Abuse'!H49)</f>
        <v>0</v>
      </c>
      <c r="I49" s="244">
        <f>SUM('180B IIIB:Elder Abuse'!I49)</f>
        <v>19116</v>
      </c>
      <c r="J49" s="244">
        <f>SUM('180B IIIB:Elder Abuse'!J49)</f>
        <v>0</v>
      </c>
      <c r="K49" s="244">
        <f>SUM('180B IIIB:Elder Abuse'!K49)</f>
        <v>0</v>
      </c>
      <c r="L49" s="244">
        <f>SUM('180B IIIB:Elder Abuse'!L49)</f>
        <v>0</v>
      </c>
      <c r="M49" s="140">
        <f t="shared" si="0"/>
        <v>19116</v>
      </c>
      <c r="N49" s="140">
        <f t="shared" si="1"/>
        <v>19116</v>
      </c>
    </row>
    <row r="50" spans="1:14" ht="26.1" customHeight="1">
      <c r="A50" s="243" t="s">
        <v>984</v>
      </c>
      <c r="B50" s="244">
        <f>SUM('180B IIIB:Elder Abuse'!B50)</f>
        <v>0</v>
      </c>
      <c r="C50" s="244">
        <f>SUM('180B IIIB:Elder Abuse'!C50)</f>
        <v>0</v>
      </c>
      <c r="D50" s="244">
        <f>SUM('180B IIIB:Elder Abuse'!D50)</f>
        <v>0</v>
      </c>
      <c r="E50" s="244">
        <f>SUM('180B IIIB:Elder Abuse'!E50)</f>
        <v>0</v>
      </c>
      <c r="F50" s="244">
        <f>SUM('180B IIIB:Elder Abuse'!F50)</f>
        <v>0</v>
      </c>
      <c r="G50" s="244">
        <f>SUM('180B IIIB:Elder Abuse'!G50)</f>
        <v>0</v>
      </c>
      <c r="H50" s="244">
        <f>SUM('180B IIIB:Elder Abuse'!H50)</f>
        <v>0</v>
      </c>
      <c r="I50" s="244">
        <f>SUM('180B IIIB:Elder Abuse'!I50)</f>
        <v>13000</v>
      </c>
      <c r="J50" s="244">
        <f>SUM('180B IIIB:Elder Abuse'!J50)</f>
        <v>0</v>
      </c>
      <c r="K50" s="244">
        <f>SUM('180B IIIB:Elder Abuse'!K50)</f>
        <v>0</v>
      </c>
      <c r="L50" s="244">
        <f>SUM('180B IIIB:Elder Abuse'!L50)</f>
        <v>0</v>
      </c>
      <c r="M50" s="140">
        <f t="shared" si="0"/>
        <v>13000</v>
      </c>
      <c r="N50" s="140">
        <f t="shared" si="1"/>
        <v>13000</v>
      </c>
    </row>
    <row r="51" spans="1:14" ht="26.1" customHeight="1">
      <c r="A51" s="243" t="s">
        <v>983</v>
      </c>
      <c r="B51" s="244">
        <f>SUM('180B IIIB:Elder Abuse'!B51)</f>
        <v>0</v>
      </c>
      <c r="C51" s="244">
        <f>SUM('180B IIIB:Elder Abuse'!C51)</f>
        <v>0</v>
      </c>
      <c r="D51" s="244">
        <f>SUM('180B IIIB:Elder Abuse'!D51)</f>
        <v>0</v>
      </c>
      <c r="E51" s="244">
        <f>SUM('180B IIIB:Elder Abuse'!E51)</f>
        <v>0</v>
      </c>
      <c r="F51" s="244">
        <f>SUM('180B IIIB:Elder Abuse'!F51)</f>
        <v>0</v>
      </c>
      <c r="G51" s="244">
        <f>SUM('180B IIIB:Elder Abuse'!G51)</f>
        <v>0</v>
      </c>
      <c r="H51" s="244">
        <f>SUM('180B IIIB:Elder Abuse'!H51)</f>
        <v>0</v>
      </c>
      <c r="I51" s="244">
        <f>SUM('180B IIIB:Elder Abuse'!I51)</f>
        <v>500</v>
      </c>
      <c r="J51" s="244">
        <f>SUM('180B IIIB:Elder Abuse'!J51)</f>
        <v>0</v>
      </c>
      <c r="K51" s="244">
        <f>SUM('180B IIIB:Elder Abuse'!K51)</f>
        <v>0</v>
      </c>
      <c r="L51" s="244">
        <f>SUM('180B IIIB:Elder Abuse'!L51)</f>
        <v>0</v>
      </c>
      <c r="M51" s="140">
        <f t="shared" si="0"/>
        <v>500</v>
      </c>
      <c r="N51" s="140">
        <f t="shared" si="1"/>
        <v>500</v>
      </c>
    </row>
    <row r="52" spans="1:14" ht="26.1" customHeight="1">
      <c r="A52" s="243" t="s">
        <v>982</v>
      </c>
      <c r="B52" s="244">
        <f>SUM('180B IIIB:Elder Abuse'!B52)</f>
        <v>0</v>
      </c>
      <c r="C52" s="244">
        <f>SUM('180B IIIB:Elder Abuse'!C52)</f>
        <v>0</v>
      </c>
      <c r="D52" s="244">
        <f>SUM('180B IIIB:Elder Abuse'!D52)</f>
        <v>0</v>
      </c>
      <c r="E52" s="244">
        <f>SUM('180B IIIB:Elder Abuse'!E52)</f>
        <v>0</v>
      </c>
      <c r="F52" s="244">
        <f>SUM('180B IIIB:Elder Abuse'!F52)</f>
        <v>0</v>
      </c>
      <c r="G52" s="244">
        <f>SUM('180B IIIB:Elder Abuse'!G52)</f>
        <v>0</v>
      </c>
      <c r="H52" s="244">
        <f>SUM('180B IIIB:Elder Abuse'!H52)</f>
        <v>0</v>
      </c>
      <c r="I52" s="244">
        <f>SUM('180B IIIB:Elder Abuse'!I52)</f>
        <v>15000</v>
      </c>
      <c r="J52" s="244">
        <f>SUM('180B IIIB:Elder Abuse'!J52)</f>
        <v>0</v>
      </c>
      <c r="K52" s="244">
        <f>SUM('180B IIIB:Elder Abuse'!K52)</f>
        <v>0</v>
      </c>
      <c r="L52" s="244">
        <f>SUM('180B IIIB:Elder Abuse'!L52)</f>
        <v>0</v>
      </c>
      <c r="M52" s="140">
        <f t="shared" si="0"/>
        <v>15000</v>
      </c>
      <c r="N52" s="140">
        <f t="shared" si="1"/>
        <v>15000</v>
      </c>
    </row>
    <row r="53" spans="1:14" ht="26.1" customHeight="1">
      <c r="A53" s="243" t="s">
        <v>981</v>
      </c>
      <c r="B53" s="244">
        <f>SUM('180B IIIB:Elder Abuse'!B53)</f>
        <v>0</v>
      </c>
      <c r="C53" s="244">
        <f>SUM('180B IIIB:Elder Abuse'!C53)</f>
        <v>0</v>
      </c>
      <c r="D53" s="244">
        <f>SUM('180B IIIB:Elder Abuse'!D53)</f>
        <v>0</v>
      </c>
      <c r="E53" s="244">
        <f>SUM('180B IIIB:Elder Abuse'!E53)</f>
        <v>0</v>
      </c>
      <c r="F53" s="244">
        <f>SUM('180B IIIB:Elder Abuse'!F53)</f>
        <v>0</v>
      </c>
      <c r="G53" s="244">
        <f>SUM('180B IIIB:Elder Abuse'!G53)</f>
        <v>0</v>
      </c>
      <c r="H53" s="244">
        <f>SUM('180B IIIB:Elder Abuse'!H53)</f>
        <v>0</v>
      </c>
      <c r="I53" s="244">
        <f>SUM('180B IIIB:Elder Abuse'!I53)</f>
        <v>72000</v>
      </c>
      <c r="J53" s="244">
        <f>SUM('180B IIIB:Elder Abuse'!J53)</f>
        <v>0</v>
      </c>
      <c r="K53" s="244">
        <f>SUM('180B IIIB:Elder Abuse'!K53)</f>
        <v>0</v>
      </c>
      <c r="L53" s="244">
        <f>SUM('180B IIIB:Elder Abuse'!L53)</f>
        <v>0</v>
      </c>
      <c r="M53" s="140">
        <f t="shared" si="0"/>
        <v>72000</v>
      </c>
      <c r="N53" s="140">
        <f t="shared" si="1"/>
        <v>72000</v>
      </c>
    </row>
    <row r="54" spans="1:14" ht="26.1" customHeight="1">
      <c r="A54" s="243" t="s">
        <v>980</v>
      </c>
      <c r="B54" s="244">
        <f>SUM('180B IIIB:Elder Abuse'!B54)</f>
        <v>0</v>
      </c>
      <c r="C54" s="244">
        <f>SUM('180B IIIB:Elder Abuse'!C54)</f>
        <v>0</v>
      </c>
      <c r="D54" s="244">
        <f>SUM('180B IIIB:Elder Abuse'!D54)</f>
        <v>0</v>
      </c>
      <c r="E54" s="244">
        <f>SUM('180B IIIB:Elder Abuse'!E54)</f>
        <v>0</v>
      </c>
      <c r="F54" s="244">
        <f>SUM('180B IIIB:Elder Abuse'!F54)</f>
        <v>0</v>
      </c>
      <c r="G54" s="244">
        <f>SUM('180B IIIB:Elder Abuse'!G54)</f>
        <v>0</v>
      </c>
      <c r="H54" s="244">
        <f>SUM('180B IIIB:Elder Abuse'!H54)</f>
        <v>0</v>
      </c>
      <c r="I54" s="244">
        <f>SUM('180B IIIB:Elder Abuse'!I54)</f>
        <v>10000</v>
      </c>
      <c r="J54" s="244">
        <f>SUM('180B IIIB:Elder Abuse'!J54)</f>
        <v>0</v>
      </c>
      <c r="K54" s="244">
        <f>SUM('180B IIIB:Elder Abuse'!K54)</f>
        <v>0</v>
      </c>
      <c r="L54" s="244">
        <f>SUM('180B IIIB:Elder Abuse'!L54)</f>
        <v>0</v>
      </c>
      <c r="M54" s="140">
        <f t="shared" si="0"/>
        <v>10000</v>
      </c>
      <c r="N54" s="140">
        <f t="shared" si="1"/>
        <v>10000</v>
      </c>
    </row>
    <row r="55" spans="1:14" ht="26.1" customHeight="1">
      <c r="A55" s="243" t="s">
        <v>979</v>
      </c>
      <c r="B55" s="244">
        <f>SUM('180B IIIB:Elder Abuse'!B55)</f>
        <v>0</v>
      </c>
      <c r="C55" s="244">
        <f>SUM('180B IIIB:Elder Abuse'!C55)</f>
        <v>0</v>
      </c>
      <c r="D55" s="244">
        <f>SUM('180B IIIB:Elder Abuse'!D55)</f>
        <v>0</v>
      </c>
      <c r="E55" s="244">
        <f>SUM('180B IIIB:Elder Abuse'!E55)</f>
        <v>0</v>
      </c>
      <c r="F55" s="244">
        <f>SUM('180B IIIB:Elder Abuse'!F55)</f>
        <v>0</v>
      </c>
      <c r="G55" s="244">
        <f>SUM('180B IIIB:Elder Abuse'!G55)</f>
        <v>0</v>
      </c>
      <c r="H55" s="244">
        <f>SUM('180B IIIB:Elder Abuse'!H55)</f>
        <v>0</v>
      </c>
      <c r="I55" s="244">
        <f>SUM('180B IIIB:Elder Abuse'!I55)</f>
        <v>6000</v>
      </c>
      <c r="J55" s="244">
        <f>SUM('180B IIIB:Elder Abuse'!J55)</f>
        <v>0</v>
      </c>
      <c r="K55" s="244">
        <f>SUM('180B IIIB:Elder Abuse'!K55)</f>
        <v>0</v>
      </c>
      <c r="L55" s="244">
        <f>SUM('180B IIIB:Elder Abuse'!L55)</f>
        <v>0</v>
      </c>
      <c r="M55" s="140">
        <f t="shared" si="0"/>
        <v>6000</v>
      </c>
      <c r="N55" s="140">
        <f t="shared" si="1"/>
        <v>6000</v>
      </c>
    </row>
    <row r="56" spans="1:14" ht="26.1" customHeight="1">
      <c r="A56" s="243" t="s">
        <v>978</v>
      </c>
      <c r="B56" s="244">
        <f>SUM('180B IIIB:Elder Abuse'!B56)</f>
        <v>0</v>
      </c>
      <c r="C56" s="244">
        <f>SUM('180B IIIB:Elder Abuse'!C56)</f>
        <v>0</v>
      </c>
      <c r="D56" s="244">
        <f>SUM('180B IIIB:Elder Abuse'!D56)</f>
        <v>0</v>
      </c>
      <c r="E56" s="244">
        <f>SUM('180B IIIB:Elder Abuse'!E56)</f>
        <v>0</v>
      </c>
      <c r="F56" s="244">
        <f>SUM('180B IIIB:Elder Abuse'!F56)</f>
        <v>0</v>
      </c>
      <c r="G56" s="244">
        <f>SUM('180B IIIB:Elder Abuse'!G56)</f>
        <v>0</v>
      </c>
      <c r="H56" s="244">
        <f>SUM('180B IIIB:Elder Abuse'!H56)</f>
        <v>0</v>
      </c>
      <c r="I56" s="244">
        <f>SUM('180B IIIB:Elder Abuse'!I56)</f>
        <v>4000</v>
      </c>
      <c r="J56" s="244">
        <f>SUM('180B IIIB:Elder Abuse'!J56)</f>
        <v>0</v>
      </c>
      <c r="K56" s="244">
        <f>SUM('180B IIIB:Elder Abuse'!K56)</f>
        <v>0</v>
      </c>
      <c r="L56" s="244">
        <f>SUM('180B IIIB:Elder Abuse'!L56)</f>
        <v>0</v>
      </c>
      <c r="M56" s="140">
        <f t="shared" si="0"/>
        <v>4000</v>
      </c>
      <c r="N56" s="140">
        <f t="shared" si="1"/>
        <v>4000</v>
      </c>
    </row>
    <row r="57" spans="1:14" ht="26.1" customHeight="1">
      <c r="A57" s="243" t="s">
        <v>977</v>
      </c>
      <c r="B57" s="244">
        <f>SUM('180B IIIB:Elder Abuse'!B57)</f>
        <v>0</v>
      </c>
      <c r="C57" s="244">
        <f>SUM('180B IIIB:Elder Abuse'!C57)</f>
        <v>0</v>
      </c>
      <c r="D57" s="244">
        <f>SUM('180B IIIB:Elder Abuse'!D57)</f>
        <v>0</v>
      </c>
      <c r="E57" s="244">
        <f>SUM('180B IIIB:Elder Abuse'!E57)</f>
        <v>0</v>
      </c>
      <c r="F57" s="244">
        <f>SUM('180B IIIB:Elder Abuse'!F57)</f>
        <v>0</v>
      </c>
      <c r="G57" s="244">
        <f>SUM('180B IIIB:Elder Abuse'!G57)</f>
        <v>0</v>
      </c>
      <c r="H57" s="244">
        <f>SUM('180B IIIB:Elder Abuse'!H57)</f>
        <v>0</v>
      </c>
      <c r="I57" s="244">
        <f>SUM('180B IIIB:Elder Abuse'!I57)</f>
        <v>25772</v>
      </c>
      <c r="J57" s="244">
        <f>SUM('180B IIIB:Elder Abuse'!J57)</f>
        <v>0</v>
      </c>
      <c r="K57" s="244">
        <f>SUM('180B IIIB:Elder Abuse'!K57)</f>
        <v>0</v>
      </c>
      <c r="L57" s="244">
        <f>SUM('180B IIIB:Elder Abuse'!L57)</f>
        <v>0</v>
      </c>
      <c r="M57" s="140">
        <f t="shared" si="0"/>
        <v>25772</v>
      </c>
      <c r="N57" s="140">
        <f t="shared" si="1"/>
        <v>25772</v>
      </c>
    </row>
    <row r="58" spans="1:14" ht="26.1" customHeight="1">
      <c r="A58" s="243" t="s">
        <v>976</v>
      </c>
      <c r="B58" s="244">
        <f>SUM('180B IIIB:Elder Abuse'!B58)</f>
        <v>0</v>
      </c>
      <c r="C58" s="244">
        <f>SUM('180B IIIB:Elder Abuse'!C58)</f>
        <v>0</v>
      </c>
      <c r="D58" s="244">
        <f>SUM('180B IIIB:Elder Abuse'!D58)</f>
        <v>0</v>
      </c>
      <c r="E58" s="244">
        <f>SUM('180B IIIB:Elder Abuse'!E58)</f>
        <v>0</v>
      </c>
      <c r="F58" s="244">
        <f>SUM('180B IIIB:Elder Abuse'!F58)</f>
        <v>0</v>
      </c>
      <c r="G58" s="244">
        <f>SUM('180B IIIB:Elder Abuse'!G58)</f>
        <v>0</v>
      </c>
      <c r="H58" s="244">
        <f>SUM('180B IIIB:Elder Abuse'!H58)</f>
        <v>0</v>
      </c>
      <c r="I58" s="244">
        <f>SUM('180B IIIB:Elder Abuse'!I58)</f>
        <v>0</v>
      </c>
      <c r="J58" s="244">
        <f>SUM('180B IIIB:Elder Abuse'!J58)</f>
        <v>0</v>
      </c>
      <c r="K58" s="244">
        <f>SUM('180B IIIB:Elder Abuse'!K58)</f>
        <v>0</v>
      </c>
      <c r="L58" s="244">
        <f>SUM('180B IIIB:Elder Abuse'!L58)</f>
        <v>0</v>
      </c>
      <c r="M58" s="140">
        <f t="shared" si="0"/>
        <v>0</v>
      </c>
      <c r="N58" s="140">
        <f t="shared" si="1"/>
        <v>0</v>
      </c>
    </row>
    <row r="59" spans="1:14" ht="26.1" customHeight="1">
      <c r="A59" s="243" t="s">
        <v>975</v>
      </c>
      <c r="B59" s="244">
        <f>SUM('180B IIIB:Elder Abuse'!B59)</f>
        <v>0</v>
      </c>
      <c r="C59" s="244">
        <f>SUM('180B IIIB:Elder Abuse'!C59)</f>
        <v>0</v>
      </c>
      <c r="D59" s="244">
        <f>SUM('180B IIIB:Elder Abuse'!D59)</f>
        <v>0</v>
      </c>
      <c r="E59" s="244">
        <f>SUM('180B IIIB:Elder Abuse'!E59)</f>
        <v>0</v>
      </c>
      <c r="F59" s="244">
        <f>SUM('180B IIIB:Elder Abuse'!F59)</f>
        <v>0</v>
      </c>
      <c r="G59" s="244">
        <f>SUM('180B IIIB:Elder Abuse'!G59)</f>
        <v>0</v>
      </c>
      <c r="H59" s="244">
        <f>SUM('180B IIIB:Elder Abuse'!H59)</f>
        <v>0</v>
      </c>
      <c r="I59" s="244">
        <f>SUM('180B IIIB:Elder Abuse'!I59)</f>
        <v>25772</v>
      </c>
      <c r="J59" s="244">
        <f>SUM('180B IIIB:Elder Abuse'!J59)</f>
        <v>0</v>
      </c>
      <c r="K59" s="244">
        <f>SUM('180B IIIB:Elder Abuse'!K59)</f>
        <v>0</v>
      </c>
      <c r="L59" s="244">
        <f>SUM('180B IIIB:Elder Abuse'!L59)</f>
        <v>0</v>
      </c>
      <c r="M59" s="140">
        <f t="shared" si="0"/>
        <v>25772</v>
      </c>
      <c r="N59" s="140">
        <f t="shared" si="1"/>
        <v>25772</v>
      </c>
    </row>
    <row r="60" spans="1:14" ht="26.1" customHeight="1">
      <c r="A60" s="245" t="s">
        <v>973</v>
      </c>
      <c r="B60" s="244">
        <f>SUM('180B IIIB:Elder Abuse'!B60)</f>
        <v>0</v>
      </c>
      <c r="C60" s="244">
        <f>SUM('180B IIIB:Elder Abuse'!C60)</f>
        <v>0</v>
      </c>
      <c r="D60" s="244">
        <f>SUM('180B IIIB:Elder Abuse'!D60)</f>
        <v>0</v>
      </c>
      <c r="E60" s="244">
        <f>SUM('180B IIIB:Elder Abuse'!E60)</f>
        <v>0</v>
      </c>
      <c r="F60" s="244">
        <f>SUM('180B IIIB:Elder Abuse'!F60)</f>
        <v>0</v>
      </c>
      <c r="G60" s="244">
        <f>SUM('180B IIIB:Elder Abuse'!G60)</f>
        <v>0</v>
      </c>
      <c r="H60" s="244">
        <f>SUM('180B IIIB:Elder Abuse'!H60)</f>
        <v>0</v>
      </c>
      <c r="I60" s="244">
        <f>SUM('180B IIIB:Elder Abuse'!I60)</f>
        <v>0</v>
      </c>
      <c r="J60" s="244">
        <f>SUM('180B IIIB:Elder Abuse'!J60)</f>
        <v>0</v>
      </c>
      <c r="K60" s="244">
        <f>SUM('180B IIIB:Elder Abuse'!K60)</f>
        <v>0</v>
      </c>
      <c r="L60" s="244">
        <f>SUM('180B IIIB:Elder Abuse'!L60)</f>
        <v>0</v>
      </c>
      <c r="M60" s="140">
        <f t="shared" si="0"/>
        <v>0</v>
      </c>
      <c r="N60" s="140">
        <f t="shared" si="1"/>
        <v>0</v>
      </c>
    </row>
    <row r="61" spans="1:14" ht="26.1" customHeight="1">
      <c r="A61" s="245" t="s">
        <v>878</v>
      </c>
      <c r="B61" s="244">
        <f>SUM('180B IIIB:Elder Abuse'!B61)</f>
        <v>0</v>
      </c>
      <c r="C61" s="244">
        <f>SUM('180B IIIB:Elder Abuse'!C61)</f>
        <v>0</v>
      </c>
      <c r="D61" s="244">
        <f>SUM('180B IIIB:Elder Abuse'!D61)</f>
        <v>0</v>
      </c>
      <c r="E61" s="244">
        <f>SUM('180B IIIB:Elder Abuse'!E61)</f>
        <v>0</v>
      </c>
      <c r="F61" s="244">
        <f>SUM('180B IIIB:Elder Abuse'!F61)</f>
        <v>0</v>
      </c>
      <c r="G61" s="244">
        <f>SUM('180B IIIB:Elder Abuse'!G61)</f>
        <v>0</v>
      </c>
      <c r="H61" s="244">
        <f>SUM('180B IIIB:Elder Abuse'!H61)</f>
        <v>0</v>
      </c>
      <c r="I61" s="244">
        <f>SUM('180B IIIB:Elder Abuse'!I61)</f>
        <v>86329</v>
      </c>
      <c r="J61" s="244">
        <f>SUM('180B IIIB:Elder Abuse'!J61)</f>
        <v>0</v>
      </c>
      <c r="K61" s="244">
        <f>SUM('180B IIIB:Elder Abuse'!K61)</f>
        <v>0</v>
      </c>
      <c r="L61" s="244">
        <f>SUM('180B IIIB:Elder Abuse'!L61)</f>
        <v>0</v>
      </c>
      <c r="M61" s="140">
        <f t="shared" si="0"/>
        <v>86329</v>
      </c>
      <c r="N61" s="140">
        <f t="shared" si="1"/>
        <v>86329</v>
      </c>
    </row>
    <row r="62" spans="1:14" ht="26.1" customHeight="1">
      <c r="A62" s="134" t="s">
        <v>893</v>
      </c>
      <c r="B62" s="141">
        <f>+SUM(B7:B61)</f>
        <v>1474048</v>
      </c>
      <c r="C62" s="141">
        <f t="shared" ref="C62:N62" si="2">+SUM(C7:C61)</f>
        <v>168557</v>
      </c>
      <c r="D62" s="141">
        <f t="shared" si="2"/>
        <v>703828</v>
      </c>
      <c r="E62" s="141">
        <f t="shared" si="2"/>
        <v>0</v>
      </c>
      <c r="F62" s="141">
        <f t="shared" si="2"/>
        <v>0</v>
      </c>
      <c r="G62" s="141">
        <f t="shared" si="2"/>
        <v>47008</v>
      </c>
      <c r="H62" s="141">
        <f t="shared" si="2"/>
        <v>316098</v>
      </c>
      <c r="I62" s="141">
        <f t="shared" si="2"/>
        <v>364832</v>
      </c>
      <c r="J62" s="141">
        <f t="shared" si="2"/>
        <v>13702</v>
      </c>
      <c r="K62" s="141">
        <f t="shared" si="2"/>
        <v>91550</v>
      </c>
      <c r="L62" s="141">
        <f t="shared" si="2"/>
        <v>454560</v>
      </c>
      <c r="M62" s="141">
        <f t="shared" si="2"/>
        <v>3634183</v>
      </c>
      <c r="N62" s="141">
        <f t="shared" si="2"/>
        <v>3634183</v>
      </c>
    </row>
    <row r="63" spans="1:14">
      <c r="A63" s="76"/>
      <c r="B63" s="138"/>
      <c r="C63" s="138"/>
      <c r="D63" s="138"/>
      <c r="E63" s="138"/>
      <c r="F63" s="76"/>
      <c r="G63" s="138"/>
      <c r="H63" s="138"/>
      <c r="I63" s="138"/>
      <c r="J63" s="138"/>
      <c r="K63" s="138"/>
      <c r="L63" s="138"/>
      <c r="M63" s="138"/>
    </row>
    <row r="64" spans="1:14">
      <c r="A64" s="76"/>
      <c r="B64" s="76"/>
      <c r="C64" s="76"/>
      <c r="D64" s="76"/>
      <c r="E64" s="76"/>
      <c r="F64" s="76"/>
      <c r="G64" s="76"/>
      <c r="H64" s="76"/>
      <c r="I64" s="76"/>
      <c r="J64" s="76"/>
    </row>
    <row r="65" spans="1:10">
      <c r="A65" s="76"/>
      <c r="B65" s="76"/>
      <c r="C65" s="76"/>
      <c r="D65" s="76"/>
      <c r="E65" s="76"/>
      <c r="F65" s="76"/>
      <c r="G65" s="76"/>
      <c r="H65" s="76"/>
      <c r="I65" s="76"/>
      <c r="J65" s="76"/>
    </row>
    <row r="66" spans="1:10">
      <c r="A66" s="76"/>
      <c r="B66" s="76"/>
      <c r="C66" s="76"/>
      <c r="D66" s="76"/>
      <c r="E66" s="76"/>
      <c r="F66" s="76"/>
      <c r="G66" s="76"/>
      <c r="H66" s="76"/>
      <c r="I66" s="76"/>
      <c r="J66" s="76"/>
    </row>
    <row r="67" spans="1:10">
      <c r="A67" s="76"/>
      <c r="B67" s="76"/>
      <c r="C67" s="76"/>
      <c r="D67" s="76"/>
      <c r="E67" s="76"/>
      <c r="F67" s="76"/>
      <c r="G67" s="76"/>
      <c r="H67" s="76"/>
      <c r="I67" s="76"/>
      <c r="J67" s="76"/>
    </row>
    <row r="68" spans="1:10">
      <c r="A68" s="76"/>
      <c r="B68" s="76"/>
      <c r="C68" s="76"/>
      <c r="D68" s="76"/>
      <c r="E68" s="76"/>
      <c r="F68" s="76"/>
      <c r="G68" s="76"/>
      <c r="H68" s="76"/>
      <c r="I68" s="76"/>
      <c r="J68" s="76"/>
    </row>
    <row r="69" spans="1:10">
      <c r="A69" s="76"/>
      <c r="B69" s="76"/>
      <c r="C69" s="76"/>
      <c r="D69" s="76"/>
      <c r="E69" s="76"/>
      <c r="F69" s="76"/>
      <c r="G69" s="76"/>
      <c r="H69" s="76"/>
      <c r="I69" s="76"/>
      <c r="J69" s="76"/>
    </row>
    <row r="70" spans="1:10">
      <c r="A70" s="76"/>
      <c r="B70" s="76"/>
      <c r="C70" s="76"/>
      <c r="D70" s="76"/>
      <c r="E70" s="76"/>
      <c r="F70" s="76"/>
      <c r="G70" s="76"/>
      <c r="H70" s="76"/>
      <c r="I70" s="76"/>
      <c r="J70" s="76"/>
    </row>
    <row r="71" spans="1:10">
      <c r="A71" s="76"/>
      <c r="B71" s="76"/>
      <c r="C71" s="76"/>
      <c r="D71" s="76"/>
      <c r="E71" s="76"/>
      <c r="F71" s="76"/>
      <c r="G71" s="76"/>
      <c r="H71" s="76"/>
      <c r="I71" s="76"/>
      <c r="J71" s="76"/>
    </row>
    <row r="72" spans="1:10">
      <c r="A72" s="76"/>
      <c r="B72" s="76"/>
      <c r="C72" s="76"/>
      <c r="D72" s="76"/>
      <c r="E72" s="76"/>
      <c r="F72" s="76"/>
      <c r="G72" s="76"/>
      <c r="H72" s="76"/>
      <c r="I72" s="76"/>
      <c r="J72" s="76"/>
    </row>
    <row r="73" spans="1:10">
      <c r="A73" s="76"/>
      <c r="B73" s="76"/>
      <c r="C73" s="76"/>
      <c r="D73" s="76"/>
      <c r="E73" s="76"/>
      <c r="F73" s="76"/>
      <c r="G73" s="76"/>
      <c r="H73" s="76"/>
      <c r="I73" s="76"/>
      <c r="J73" s="76"/>
    </row>
    <row r="74" spans="1:10">
      <c r="A74" s="76"/>
      <c r="B74" s="76"/>
      <c r="C74" s="76"/>
      <c r="D74" s="76"/>
      <c r="E74" s="76"/>
      <c r="F74" s="76"/>
      <c r="G74" s="76"/>
      <c r="H74" s="76"/>
      <c r="I74" s="76"/>
      <c r="J74" s="76"/>
    </row>
    <row r="75" spans="1:10">
      <c r="A75" s="76"/>
      <c r="B75" s="76"/>
      <c r="C75" s="76"/>
      <c r="D75" s="76"/>
      <c r="E75" s="76"/>
      <c r="F75" s="76"/>
      <c r="G75" s="76"/>
      <c r="H75" s="76"/>
      <c r="I75" s="76"/>
      <c r="J75" s="76"/>
    </row>
    <row r="76" spans="1:10">
      <c r="A76" s="76"/>
      <c r="B76" s="76"/>
      <c r="C76" s="76"/>
      <c r="D76" s="76"/>
      <c r="E76" s="76"/>
      <c r="F76" s="76"/>
      <c r="G76" s="76"/>
      <c r="H76" s="76"/>
      <c r="I76" s="76"/>
      <c r="J76" s="76"/>
    </row>
    <row r="77" spans="1:10">
      <c r="A77" s="76"/>
      <c r="B77" s="76"/>
      <c r="C77" s="76"/>
      <c r="D77" s="76"/>
      <c r="E77" s="76"/>
      <c r="F77" s="76"/>
      <c r="G77" s="76"/>
      <c r="H77" s="76"/>
      <c r="I77" s="76"/>
      <c r="J77" s="76"/>
    </row>
    <row r="78" spans="1:10">
      <c r="A78" s="76"/>
      <c r="B78" s="76"/>
      <c r="C78" s="76"/>
      <c r="D78" s="76"/>
      <c r="E78" s="76"/>
      <c r="F78" s="76"/>
      <c r="G78" s="76"/>
      <c r="H78" s="76"/>
      <c r="I78" s="76"/>
      <c r="J78" s="76"/>
    </row>
    <row r="79" spans="1:10">
      <c r="A79" s="76"/>
      <c r="B79" s="76"/>
      <c r="C79" s="76"/>
      <c r="D79" s="76"/>
      <c r="E79" s="76"/>
      <c r="F79" s="76"/>
      <c r="G79" s="76"/>
      <c r="H79" s="76"/>
      <c r="I79" s="76"/>
      <c r="J79" s="76"/>
    </row>
    <row r="80" spans="1:10">
      <c r="A80" s="76"/>
      <c r="B80" s="76"/>
      <c r="C80" s="76"/>
      <c r="D80" s="76"/>
      <c r="E80" s="76"/>
      <c r="F80" s="76"/>
      <c r="G80" s="76"/>
      <c r="H80" s="76"/>
      <c r="I80" s="76"/>
      <c r="J80" s="76"/>
    </row>
    <row r="81" spans="1:10">
      <c r="A81" s="76"/>
      <c r="B81" s="76"/>
      <c r="C81" s="76"/>
      <c r="D81" s="76"/>
      <c r="E81" s="76"/>
      <c r="F81" s="76"/>
      <c r="G81" s="76"/>
      <c r="H81" s="76"/>
      <c r="I81" s="76"/>
      <c r="J81" s="76"/>
    </row>
    <row r="82" spans="1:10">
      <c r="A82" s="76"/>
      <c r="B82" s="76"/>
      <c r="C82" s="76"/>
      <c r="D82" s="76"/>
      <c r="E82" s="76"/>
      <c r="F82" s="76"/>
      <c r="G82" s="76"/>
      <c r="H82" s="76"/>
      <c r="I82" s="76"/>
      <c r="J82" s="76"/>
    </row>
    <row r="83" spans="1:10">
      <c r="A83" s="76"/>
      <c r="B83" s="76"/>
      <c r="C83" s="76"/>
      <c r="D83" s="76"/>
      <c r="E83" s="76"/>
      <c r="F83" s="76"/>
      <c r="G83" s="76"/>
      <c r="H83" s="76"/>
      <c r="I83" s="76"/>
      <c r="J83" s="76"/>
    </row>
    <row r="84" spans="1:10">
      <c r="A84" s="76"/>
      <c r="B84" s="76"/>
      <c r="C84" s="76"/>
      <c r="D84" s="76"/>
      <c r="E84" s="76"/>
      <c r="F84" s="76"/>
      <c r="G84" s="76"/>
      <c r="H84" s="76"/>
      <c r="I84" s="76"/>
      <c r="J84" s="76"/>
    </row>
    <row r="85" spans="1:10">
      <c r="A85" s="76"/>
      <c r="B85" s="76"/>
      <c r="C85" s="76"/>
      <c r="D85" s="76"/>
      <c r="E85" s="76"/>
      <c r="F85" s="76"/>
      <c r="G85" s="76"/>
      <c r="H85" s="76"/>
      <c r="I85" s="76"/>
      <c r="J85" s="76"/>
    </row>
    <row r="86" spans="1:10">
      <c r="A86" s="76"/>
      <c r="B86" s="76"/>
      <c r="C86" s="76"/>
      <c r="D86" s="76"/>
      <c r="E86" s="76"/>
      <c r="F86" s="76"/>
      <c r="G86" s="76"/>
      <c r="H86" s="76"/>
      <c r="I86" s="76"/>
      <c r="J86" s="76"/>
    </row>
    <row r="87" spans="1:10">
      <c r="A87" s="76"/>
      <c r="B87" s="76"/>
      <c r="C87" s="76"/>
      <c r="D87" s="76"/>
      <c r="E87" s="76"/>
      <c r="F87" s="76"/>
      <c r="G87" s="76"/>
      <c r="H87" s="76"/>
      <c r="I87" s="76"/>
      <c r="J87" s="76"/>
    </row>
    <row r="88" spans="1:10">
      <c r="A88" s="76"/>
      <c r="B88" s="76"/>
      <c r="C88" s="76"/>
      <c r="D88" s="76"/>
      <c r="E88" s="76"/>
      <c r="F88" s="76"/>
      <c r="G88" s="76"/>
      <c r="H88" s="76"/>
      <c r="I88" s="76"/>
      <c r="J88" s="76"/>
    </row>
    <row r="89" spans="1:10">
      <c r="A89" s="76"/>
      <c r="B89" s="76"/>
      <c r="C89" s="76"/>
      <c r="D89" s="76"/>
      <c r="E89" s="76"/>
      <c r="F89" s="76"/>
      <c r="G89" s="76"/>
      <c r="H89" s="76"/>
      <c r="I89" s="76"/>
      <c r="J89" s="76"/>
    </row>
    <row r="90" spans="1:10">
      <c r="A90" s="76"/>
      <c r="B90" s="76"/>
      <c r="C90" s="76"/>
      <c r="D90" s="76"/>
      <c r="E90" s="76"/>
      <c r="F90" s="76"/>
      <c r="G90" s="76"/>
      <c r="H90" s="76"/>
      <c r="I90" s="76"/>
      <c r="J90" s="76"/>
    </row>
    <row r="91" spans="1:10">
      <c r="A91" s="76"/>
      <c r="B91" s="76"/>
      <c r="C91" s="76"/>
      <c r="D91" s="76"/>
      <c r="E91" s="76"/>
      <c r="F91" s="76"/>
      <c r="G91" s="76"/>
      <c r="H91" s="76"/>
      <c r="I91" s="76"/>
      <c r="J91" s="76"/>
    </row>
    <row r="92" spans="1:10">
      <c r="F92" s="76"/>
    </row>
    <row r="93" spans="1:10">
      <c r="F93" s="76"/>
    </row>
    <row r="94" spans="1:10">
      <c r="F94" s="76"/>
    </row>
    <row r="95" spans="1:10">
      <c r="F95" s="76"/>
    </row>
    <row r="96" spans="1:10">
      <c r="F96" s="76"/>
    </row>
    <row r="97" spans="6:6">
      <c r="F97" s="76"/>
    </row>
    <row r="98" spans="6:6">
      <c r="F98" s="76"/>
    </row>
    <row r="99" spans="6:6">
      <c r="F99" s="76"/>
    </row>
    <row r="100" spans="6:6">
      <c r="F100" s="76"/>
    </row>
    <row r="101" spans="6:6">
      <c r="F101" s="76"/>
    </row>
    <row r="102" spans="6:6">
      <c r="F102" s="76"/>
    </row>
    <row r="103" spans="6:6">
      <c r="F103" s="76"/>
    </row>
    <row r="104" spans="6:6">
      <c r="F104" s="76"/>
    </row>
    <row r="105" spans="6:6">
      <c r="F105" s="76"/>
    </row>
    <row r="106" spans="6:6">
      <c r="F106" s="76"/>
    </row>
    <row r="107" spans="6:6">
      <c r="F107" s="76"/>
    </row>
    <row r="108" spans="6:6">
      <c r="F108" s="76"/>
    </row>
    <row r="109" spans="6:6">
      <c r="F109" s="76"/>
    </row>
    <row r="110" spans="6:6">
      <c r="F110" s="76"/>
    </row>
    <row r="111" spans="6:6">
      <c r="F111" s="76"/>
    </row>
    <row r="112" spans="6:6">
      <c r="F112" s="76"/>
    </row>
    <row r="113" spans="6:6">
      <c r="F113" s="76"/>
    </row>
    <row r="114" spans="6:6">
      <c r="F114" s="76"/>
    </row>
    <row r="115" spans="6:6">
      <c r="F115" s="76"/>
    </row>
    <row r="116" spans="6:6">
      <c r="F116" s="76"/>
    </row>
    <row r="117" spans="6:6">
      <c r="F117" s="76"/>
    </row>
    <row r="118" spans="6:6">
      <c r="F118" s="76"/>
    </row>
    <row r="119" spans="6:6">
      <c r="F119" s="76"/>
    </row>
    <row r="120" spans="6:6">
      <c r="F120" s="76"/>
    </row>
    <row r="121" spans="6:6">
      <c r="F121" s="76"/>
    </row>
    <row r="122" spans="6:6">
      <c r="F122" s="76"/>
    </row>
    <row r="123" spans="6:6">
      <c r="F123" s="76"/>
    </row>
    <row r="124" spans="6:6">
      <c r="F124" s="76"/>
    </row>
    <row r="125" spans="6:6">
      <c r="F125" s="76"/>
    </row>
    <row r="126" spans="6:6">
      <c r="F126" s="76"/>
    </row>
    <row r="127" spans="6:6">
      <c r="F127" s="76"/>
    </row>
    <row r="128" spans="6:6">
      <c r="F128" s="76"/>
    </row>
    <row r="129" spans="6:6">
      <c r="F129" s="76"/>
    </row>
    <row r="130" spans="6:6">
      <c r="F130" s="76"/>
    </row>
    <row r="131" spans="6:6">
      <c r="F131" s="76"/>
    </row>
    <row r="132" spans="6:6">
      <c r="F132" s="76"/>
    </row>
    <row r="133" spans="6:6">
      <c r="F133" s="76"/>
    </row>
    <row r="134" spans="6:6">
      <c r="F134" s="76"/>
    </row>
    <row r="135" spans="6:6">
      <c r="F135" s="76"/>
    </row>
    <row r="136" spans="6:6">
      <c r="F136" s="76"/>
    </row>
    <row r="137" spans="6:6">
      <c r="F137" s="76"/>
    </row>
    <row r="138" spans="6:6">
      <c r="F138" s="76"/>
    </row>
    <row r="139" spans="6:6">
      <c r="F139" s="76"/>
    </row>
    <row r="140" spans="6:6">
      <c r="F140" s="76"/>
    </row>
    <row r="141" spans="6:6">
      <c r="F141" s="76"/>
    </row>
    <row r="142" spans="6:6">
      <c r="F142" s="76"/>
    </row>
    <row r="143" spans="6:6">
      <c r="F143" s="76"/>
    </row>
    <row r="144" spans="6:6">
      <c r="F144" s="76"/>
    </row>
    <row r="145" spans="6:6">
      <c r="F145" s="76"/>
    </row>
    <row r="146" spans="6:6">
      <c r="F146" s="76"/>
    </row>
    <row r="147" spans="6:6">
      <c r="F147" s="76"/>
    </row>
    <row r="148" spans="6:6">
      <c r="F148" s="76"/>
    </row>
    <row r="149" spans="6:6">
      <c r="F149" s="76"/>
    </row>
    <row r="150" spans="6:6">
      <c r="F150" s="76"/>
    </row>
    <row r="151" spans="6:6">
      <c r="F151" s="76"/>
    </row>
    <row r="152" spans="6:6">
      <c r="F152" s="76"/>
    </row>
    <row r="153" spans="6:6">
      <c r="F153" s="76"/>
    </row>
    <row r="154" spans="6:6">
      <c r="F154" s="76"/>
    </row>
    <row r="155" spans="6:6">
      <c r="F155" s="76"/>
    </row>
    <row r="156" spans="6:6">
      <c r="F156" s="76"/>
    </row>
    <row r="157" spans="6:6">
      <c r="F157" s="76"/>
    </row>
    <row r="158" spans="6:6">
      <c r="F158" s="76"/>
    </row>
    <row r="159" spans="6:6">
      <c r="F159" s="76"/>
    </row>
    <row r="160" spans="6:6">
      <c r="F160" s="76"/>
    </row>
    <row r="161" spans="6:6">
      <c r="F161" s="76"/>
    </row>
    <row r="162" spans="6:6">
      <c r="F162" s="76"/>
    </row>
    <row r="163" spans="6:6">
      <c r="F163" s="76"/>
    </row>
    <row r="164" spans="6:6">
      <c r="F164" s="76"/>
    </row>
    <row r="165" spans="6:6">
      <c r="F165" s="76"/>
    </row>
    <row r="166" spans="6:6">
      <c r="F166" s="76"/>
    </row>
    <row r="167" spans="6:6">
      <c r="F167" s="76"/>
    </row>
    <row r="168" spans="6:6">
      <c r="F168" s="76"/>
    </row>
    <row r="169" spans="6:6">
      <c r="F169" s="76"/>
    </row>
    <row r="170" spans="6:6">
      <c r="F170" s="76"/>
    </row>
    <row r="171" spans="6:6">
      <c r="F171" s="76"/>
    </row>
    <row r="172" spans="6:6">
      <c r="F172" s="76"/>
    </row>
    <row r="173" spans="6:6">
      <c r="F173" s="76"/>
    </row>
    <row r="174" spans="6:6">
      <c r="F174" s="76"/>
    </row>
    <row r="175" spans="6:6">
      <c r="F175" s="76"/>
    </row>
    <row r="176" spans="6:6">
      <c r="F176" s="76"/>
    </row>
    <row r="177" spans="6:6">
      <c r="F177" s="76"/>
    </row>
    <row r="178" spans="6:6">
      <c r="F178" s="76"/>
    </row>
    <row r="179" spans="6:6">
      <c r="F179" s="76"/>
    </row>
    <row r="180" spans="6:6">
      <c r="F180" s="76"/>
    </row>
    <row r="181" spans="6:6">
      <c r="F181" s="76"/>
    </row>
    <row r="182" spans="6:6">
      <c r="F182" s="76"/>
    </row>
    <row r="183" spans="6:6">
      <c r="F183" s="76"/>
    </row>
    <row r="184" spans="6:6">
      <c r="F184" s="76"/>
    </row>
    <row r="185" spans="6:6">
      <c r="F185" s="76"/>
    </row>
    <row r="186" spans="6:6">
      <c r="F186" s="76"/>
    </row>
    <row r="187" spans="6:6">
      <c r="F187" s="76"/>
    </row>
    <row r="188" spans="6:6">
      <c r="F188" s="76"/>
    </row>
    <row r="189" spans="6:6">
      <c r="F189" s="76"/>
    </row>
    <row r="190" spans="6:6">
      <c r="F190" s="76"/>
    </row>
    <row r="191" spans="6:6">
      <c r="F191" s="76"/>
    </row>
    <row r="192" spans="6:6">
      <c r="F192" s="76"/>
    </row>
    <row r="193" spans="6:6">
      <c r="F193" s="76"/>
    </row>
    <row r="194" spans="6:6">
      <c r="F194" s="76"/>
    </row>
    <row r="195" spans="6:6">
      <c r="F195" s="76"/>
    </row>
    <row r="196" spans="6:6">
      <c r="F196" s="76"/>
    </row>
  </sheetData>
  <conditionalFormatting sqref="D1">
    <cfRule type="containsText" dxfId="1" priority="1" operator="containsText" text="Errors">
      <formula>NOT(ISERROR(SEARCH("Errors",D1)))</formula>
    </cfRule>
  </conditionalFormatting>
  <dataValidations count="3">
    <dataValidation type="whole" allowBlank="1" showInputMessage="1" showErrorMessage="1" errorTitle="Data Validation" error="Please enter a whole number between 0 and 2147483647." sqref="E2:E5 B7:L61">
      <formula1>0</formula1>
      <formula2>2147483647</formula2>
    </dataValidation>
    <dataValidation type="list" showInputMessage="1" showErrorMessage="1" sqref="A2">
      <formula1>CAU</formula1>
    </dataValidation>
    <dataValidation type="whole" allowBlank="1" showInputMessage="1" showErrorMessage="1" errorTitle="Data Validation" error="Please enter a whole number between 0 and 2147483647." sqref="M7:N61 B62:N62">
      <formula1>0</formula1>
      <formula2>10000000000</formula2>
    </dataValidation>
  </dataValidations>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1">
        <x14:dataValidation type="list" showInputMessage="1" showErrorMessage="1">
          <x14:formula1>
            <xm:f>'Addl Info'!$A$2:$A$3</xm:f>
          </x14:formula1>
          <xm:sqref>B2</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8" tint="0.39997558519241921"/>
  </sheetPr>
  <dimension ref="A1:K91"/>
  <sheetViews>
    <sheetView topLeftCell="A50" workbookViewId="0">
      <selection activeCell="G49" sqref="G49:G59"/>
    </sheetView>
  </sheetViews>
  <sheetFormatPr defaultColWidth="8.88671875" defaultRowHeight="13.2"/>
  <cols>
    <col min="1" max="1" width="30.6640625" style="2" customWidth="1"/>
    <col min="2" max="9" width="15.6640625" style="2" customWidth="1"/>
    <col min="10" max="11" width="20.6640625" style="2" customWidth="1"/>
    <col min="12" max="16384" width="8.88671875" style="2"/>
  </cols>
  <sheetData>
    <row r="1" spans="1:11">
      <c r="A1" s="197" t="s">
        <v>964</v>
      </c>
      <c r="B1" s="198"/>
      <c r="D1" s="188" t="str">
        <f>IF('Compliance Issues'!F2="x","Errors exist, see the Compliance Issues tab.","")</f>
        <v>Errors exist, see the Compliance Issues tab.</v>
      </c>
      <c r="E1" s="188"/>
      <c r="F1" s="188"/>
      <c r="G1" s="188"/>
      <c r="H1" s="188"/>
      <c r="I1" s="188"/>
      <c r="J1" s="188"/>
    </row>
    <row r="2" spans="1:11" ht="15.6">
      <c r="A2" s="10" t="str">
        <f>'180B IIIB'!A2</f>
        <v>Dane</v>
      </c>
      <c r="B2" s="8" t="s">
        <v>4</v>
      </c>
      <c r="D2" s="179" t="str">
        <f>LOOKUP(B2,Date,'Addl Info'!B9:B9)</f>
        <v>2021 BUDGET</v>
      </c>
      <c r="E2" s="189">
        <f ca="1">'Overall Total (2)'!E2+'Overall Total (2)'!E4</f>
        <v>2054445</v>
      </c>
      <c r="F2" s="188"/>
      <c r="H2" s="190"/>
    </row>
    <row r="3" spans="1:11">
      <c r="A3" s="188"/>
      <c r="B3" s="192"/>
      <c r="C3" s="192"/>
      <c r="D3" s="242" t="s">
        <v>917</v>
      </c>
      <c r="E3" s="191">
        <f ca="1">'Overall Total (2)'!E3+'Overall Total (2)'!E5</f>
        <v>0</v>
      </c>
      <c r="F3" s="192"/>
      <c r="G3" s="192"/>
      <c r="H3" s="192"/>
      <c r="I3" s="188"/>
      <c r="J3" s="188"/>
    </row>
    <row r="4" spans="1:11">
      <c r="A4" s="188"/>
      <c r="B4" s="192"/>
      <c r="C4" s="192"/>
      <c r="D4" s="188"/>
      <c r="E4" s="188"/>
      <c r="F4" s="192"/>
      <c r="G4" s="192"/>
      <c r="H4" s="192"/>
      <c r="I4" s="188"/>
      <c r="J4" s="188"/>
    </row>
    <row r="5" spans="1:11">
      <c r="A5" s="193"/>
      <c r="B5" s="194"/>
      <c r="C5" s="194"/>
      <c r="D5" s="188"/>
      <c r="E5" s="188"/>
      <c r="F5" s="194"/>
      <c r="G5" s="194"/>
      <c r="H5" s="194"/>
      <c r="I5" s="188"/>
      <c r="J5" s="188"/>
    </row>
    <row r="6" spans="1:11" ht="77.099999999999994" customHeight="1">
      <c r="A6" s="196" t="s">
        <v>918</v>
      </c>
      <c r="B6" s="195" t="s">
        <v>955</v>
      </c>
      <c r="C6" s="195" t="s">
        <v>946</v>
      </c>
      <c r="D6" s="195" t="s">
        <v>919</v>
      </c>
      <c r="E6" s="195" t="s">
        <v>920</v>
      </c>
      <c r="F6" s="195" t="s">
        <v>921</v>
      </c>
      <c r="G6" s="195" t="s">
        <v>922</v>
      </c>
      <c r="H6" s="195" t="s">
        <v>923</v>
      </c>
      <c r="I6" s="195" t="s">
        <v>924</v>
      </c>
      <c r="J6" s="195" t="s">
        <v>966</v>
      </c>
      <c r="K6" s="195" t="s">
        <v>967</v>
      </c>
    </row>
    <row r="7" spans="1:11" ht="26.1" customHeight="1">
      <c r="A7" s="90" t="s">
        <v>168</v>
      </c>
      <c r="B7" s="315">
        <f>'Overall Total (2)'!B7</f>
        <v>0</v>
      </c>
      <c r="C7" s="315">
        <f>'Overall Total (2)'!C7</f>
        <v>0</v>
      </c>
      <c r="D7" s="315">
        <f>'Overall Total (2)'!D7</f>
        <v>0</v>
      </c>
      <c r="E7" s="315">
        <f>'Overall Total (2)'!E7</f>
        <v>0</v>
      </c>
      <c r="F7" s="315">
        <f>'Overall Total (2)'!G7+'Overall Total (2)'!H7</f>
        <v>0</v>
      </c>
      <c r="G7" s="315">
        <f>'Overall Total (2)'!I7+'Overall Total (2)'!J7</f>
        <v>0</v>
      </c>
      <c r="H7" s="315">
        <f>'Overall Total (2)'!K7</f>
        <v>0</v>
      </c>
      <c r="I7" s="315">
        <f>'Overall Total (2)'!L7</f>
        <v>0</v>
      </c>
      <c r="J7" s="140">
        <f>B7+C7+D7+F7+G7+H7+I7</f>
        <v>0</v>
      </c>
      <c r="K7" s="140">
        <f>B7+C7+D7+E7+F7+G7+H7+I7</f>
        <v>0</v>
      </c>
    </row>
    <row r="8" spans="1:11" ht="26.1" customHeight="1">
      <c r="A8" s="90" t="s">
        <v>171</v>
      </c>
      <c r="B8" s="315">
        <f>'Overall Total (2)'!B8</f>
        <v>0</v>
      </c>
      <c r="C8" s="315">
        <f>'Overall Total (2)'!C8</f>
        <v>0</v>
      </c>
      <c r="D8" s="315">
        <f>'Overall Total (2)'!D8</f>
        <v>0</v>
      </c>
      <c r="E8" s="315">
        <f>'Overall Total (2)'!E8</f>
        <v>0</v>
      </c>
      <c r="F8" s="315">
        <f>'Overall Total (2)'!G8+'Overall Total (2)'!H8</f>
        <v>0</v>
      </c>
      <c r="G8" s="315">
        <f>'Overall Total (2)'!I8+'Overall Total (2)'!J8</f>
        <v>0</v>
      </c>
      <c r="H8" s="315">
        <f>'Overall Total (2)'!K8</f>
        <v>0</v>
      </c>
      <c r="I8" s="315">
        <f>'Overall Total (2)'!L8</f>
        <v>0</v>
      </c>
      <c r="J8" s="140">
        <f t="shared" ref="J8:J61" si="0">B8+C8+D8+F8+G8+H8+I8</f>
        <v>0</v>
      </c>
      <c r="K8" s="140">
        <f t="shared" ref="K8:K61" si="1">B8+C8+D8+E8+F8+G8+H8+I8</f>
        <v>0</v>
      </c>
    </row>
    <row r="9" spans="1:11" ht="26.1" customHeight="1">
      <c r="A9" s="90" t="s">
        <v>179</v>
      </c>
      <c r="B9" s="315">
        <f>'Overall Total (2)'!B9</f>
        <v>0</v>
      </c>
      <c r="C9" s="315">
        <f>'Overall Total (2)'!C9</f>
        <v>0</v>
      </c>
      <c r="D9" s="315">
        <f>'Overall Total (2)'!D9</f>
        <v>0</v>
      </c>
      <c r="E9" s="315">
        <f>'Overall Total (2)'!E9</f>
        <v>0</v>
      </c>
      <c r="F9" s="315">
        <f>'Overall Total (2)'!G9+'Overall Total (2)'!H9</f>
        <v>0</v>
      </c>
      <c r="G9" s="315">
        <f>'Overall Total (2)'!I9+'Overall Total (2)'!J9</f>
        <v>0</v>
      </c>
      <c r="H9" s="315">
        <f>'Overall Total (2)'!K9</f>
        <v>0</v>
      </c>
      <c r="I9" s="315">
        <f>'Overall Total (2)'!L9</f>
        <v>0</v>
      </c>
      <c r="J9" s="140">
        <f t="shared" si="0"/>
        <v>0</v>
      </c>
      <c r="K9" s="140">
        <f t="shared" si="1"/>
        <v>0</v>
      </c>
    </row>
    <row r="10" spans="1:11" ht="26.1" customHeight="1">
      <c r="A10" s="90" t="s">
        <v>187</v>
      </c>
      <c r="B10" s="315">
        <f>'Overall Total (2)'!B10</f>
        <v>0</v>
      </c>
      <c r="C10" s="315">
        <f>'Overall Total (2)'!C10</f>
        <v>0</v>
      </c>
      <c r="D10" s="315">
        <f>'Overall Total (2)'!D10</f>
        <v>0</v>
      </c>
      <c r="E10" s="315">
        <f>'Overall Total (2)'!E10</f>
        <v>0</v>
      </c>
      <c r="F10" s="315">
        <f>'Overall Total (2)'!G10+'Overall Total (2)'!H10</f>
        <v>0</v>
      </c>
      <c r="G10" s="315">
        <f>'Overall Total (2)'!I10+'Overall Total (2)'!J10</f>
        <v>0</v>
      </c>
      <c r="H10" s="315">
        <f>'Overall Total (2)'!K10</f>
        <v>0</v>
      </c>
      <c r="I10" s="315">
        <f>'Overall Total (2)'!L10</f>
        <v>0</v>
      </c>
      <c r="J10" s="140">
        <f t="shared" si="0"/>
        <v>0</v>
      </c>
      <c r="K10" s="140">
        <f t="shared" si="1"/>
        <v>0</v>
      </c>
    </row>
    <row r="11" spans="1:11" ht="26.1" customHeight="1">
      <c r="A11" s="134" t="s">
        <v>925</v>
      </c>
      <c r="B11" s="315">
        <f>'Overall Total (2)'!B11</f>
        <v>291248</v>
      </c>
      <c r="C11" s="315">
        <f>'Overall Total (2)'!C11</f>
        <v>115119</v>
      </c>
      <c r="D11" s="315">
        <f>'Overall Total (2)'!D11</f>
        <v>202144</v>
      </c>
      <c r="E11" s="315">
        <f>'Overall Total (2)'!E11</f>
        <v>0</v>
      </c>
      <c r="F11" s="315">
        <f>'Overall Total (2)'!G11+'Overall Total (2)'!H11</f>
        <v>83112</v>
      </c>
      <c r="G11" s="315">
        <f>'Overall Total (2)'!I11+'Overall Total (2)'!J11</f>
        <v>27404</v>
      </c>
      <c r="H11" s="315">
        <f>'Overall Total (2)'!K11</f>
        <v>2200</v>
      </c>
      <c r="I11" s="315">
        <f>'Overall Total (2)'!L11</f>
        <v>372875</v>
      </c>
      <c r="J11" s="140">
        <f t="shared" si="0"/>
        <v>1094102</v>
      </c>
      <c r="K11" s="140">
        <f t="shared" si="1"/>
        <v>1094102</v>
      </c>
    </row>
    <row r="12" spans="1:11" ht="26.1" customHeight="1">
      <c r="A12" s="90" t="s">
        <v>218</v>
      </c>
      <c r="B12" s="315">
        <f>'Overall Total (2)'!B12</f>
        <v>0</v>
      </c>
      <c r="C12" s="315">
        <f>'Overall Total (2)'!C12</f>
        <v>0</v>
      </c>
      <c r="D12" s="315">
        <f>'Overall Total (2)'!D12</f>
        <v>0</v>
      </c>
      <c r="E12" s="315">
        <f>'Overall Total (2)'!E12</f>
        <v>0</v>
      </c>
      <c r="F12" s="315">
        <f>'Overall Total (2)'!G12+'Overall Total (2)'!H12</f>
        <v>0</v>
      </c>
      <c r="G12" s="315">
        <f>'Overall Total (2)'!I12+'Overall Total (2)'!J12</f>
        <v>0</v>
      </c>
      <c r="H12" s="315">
        <f>'Overall Total (2)'!K12</f>
        <v>0</v>
      </c>
      <c r="I12" s="315">
        <f>'Overall Total (2)'!L12</f>
        <v>0</v>
      </c>
      <c r="J12" s="140">
        <f t="shared" si="0"/>
        <v>0</v>
      </c>
      <c r="K12" s="140">
        <f t="shared" si="1"/>
        <v>0</v>
      </c>
    </row>
    <row r="13" spans="1:11" ht="26.1" customHeight="1">
      <c r="A13" s="90" t="s">
        <v>222</v>
      </c>
      <c r="B13" s="315">
        <f>'Overall Total (2)'!B13</f>
        <v>0</v>
      </c>
      <c r="C13" s="315">
        <f>'Overall Total (2)'!C13</f>
        <v>0</v>
      </c>
      <c r="D13" s="315">
        <f>'Overall Total (2)'!D13</f>
        <v>0</v>
      </c>
      <c r="E13" s="315">
        <f>'Overall Total (2)'!E13</f>
        <v>0</v>
      </c>
      <c r="F13" s="315">
        <f>'Overall Total (2)'!G13+'Overall Total (2)'!H13</f>
        <v>0</v>
      </c>
      <c r="G13" s="315">
        <f>'Overall Total (2)'!I13+'Overall Total (2)'!J13</f>
        <v>0</v>
      </c>
      <c r="H13" s="315">
        <f>'Overall Total (2)'!K13</f>
        <v>0</v>
      </c>
      <c r="I13" s="315">
        <f>'Overall Total (2)'!L13</f>
        <v>0</v>
      </c>
      <c r="J13" s="140">
        <f t="shared" si="0"/>
        <v>0</v>
      </c>
      <c r="K13" s="140">
        <f t="shared" si="1"/>
        <v>0</v>
      </c>
    </row>
    <row r="14" spans="1:11" ht="26.1" customHeight="1">
      <c r="A14" s="134" t="s">
        <v>224</v>
      </c>
      <c r="B14" s="315">
        <f>'Overall Total (2)'!B14</f>
        <v>550113</v>
      </c>
      <c r="C14" s="315">
        <f>'Overall Total (2)'!C14</f>
        <v>53438</v>
      </c>
      <c r="D14" s="315">
        <f>'Overall Total (2)'!D14</f>
        <v>307423</v>
      </c>
      <c r="E14" s="315">
        <f>'Overall Total (2)'!E14</f>
        <v>0</v>
      </c>
      <c r="F14" s="315">
        <f>'Overall Total (2)'!G14+'Overall Total (2)'!H14</f>
        <v>159463</v>
      </c>
      <c r="G14" s="315">
        <f>'Overall Total (2)'!I14+'Overall Total (2)'!J14</f>
        <v>0</v>
      </c>
      <c r="H14" s="315">
        <f>'Overall Total (2)'!K14</f>
        <v>0</v>
      </c>
      <c r="I14" s="315">
        <f>'Overall Total (2)'!L14</f>
        <v>50185</v>
      </c>
      <c r="J14" s="140">
        <f t="shared" si="0"/>
        <v>1120622</v>
      </c>
      <c r="K14" s="140">
        <f t="shared" si="1"/>
        <v>1120622</v>
      </c>
    </row>
    <row r="15" spans="1:11" ht="26.1" customHeight="1">
      <c r="A15" s="90" t="s">
        <v>926</v>
      </c>
      <c r="B15" s="315">
        <f>'Overall Total (2)'!B15</f>
        <v>16000</v>
      </c>
      <c r="C15" s="315">
        <f>'Overall Total (2)'!C15</f>
        <v>0</v>
      </c>
      <c r="D15" s="315">
        <f>'Overall Total (2)'!D15</f>
        <v>0</v>
      </c>
      <c r="E15" s="315">
        <f>'Overall Total (2)'!E15</f>
        <v>0</v>
      </c>
      <c r="F15" s="315">
        <f>'Overall Total (2)'!G15+'Overall Total (2)'!H15</f>
        <v>0</v>
      </c>
      <c r="G15" s="315">
        <f>'Overall Total (2)'!I15+'Overall Total (2)'!J15</f>
        <v>0</v>
      </c>
      <c r="H15" s="315">
        <f>'Overall Total (2)'!K15</f>
        <v>0</v>
      </c>
      <c r="I15" s="315">
        <f>'Overall Total (2)'!L15</f>
        <v>0</v>
      </c>
      <c r="J15" s="140">
        <f t="shared" si="0"/>
        <v>16000</v>
      </c>
      <c r="K15" s="140">
        <f t="shared" si="1"/>
        <v>16000</v>
      </c>
    </row>
    <row r="16" spans="1:11" ht="26.1" customHeight="1">
      <c r="A16" s="90" t="s">
        <v>927</v>
      </c>
      <c r="B16" s="315">
        <f>'Overall Total (2)'!B16</f>
        <v>130401</v>
      </c>
      <c r="C16" s="315">
        <f>'Overall Total (2)'!C16</f>
        <v>0</v>
      </c>
      <c r="D16" s="315">
        <f>'Overall Total (2)'!D16</f>
        <v>0</v>
      </c>
      <c r="E16" s="315">
        <f>'Overall Total (2)'!E16</f>
        <v>0</v>
      </c>
      <c r="F16" s="315">
        <f>'Overall Total (2)'!G16+'Overall Total (2)'!H16</f>
        <v>0</v>
      </c>
      <c r="G16" s="315">
        <f>'Overall Total (2)'!I16+'Overall Total (2)'!J16</f>
        <v>0</v>
      </c>
      <c r="H16" s="315">
        <f>'Overall Total (2)'!K16</f>
        <v>46842</v>
      </c>
      <c r="I16" s="315">
        <f>'Overall Total (2)'!L16</f>
        <v>31500</v>
      </c>
      <c r="J16" s="140">
        <f t="shared" si="0"/>
        <v>208743</v>
      </c>
      <c r="K16" s="140">
        <f t="shared" si="1"/>
        <v>208743</v>
      </c>
    </row>
    <row r="17" spans="1:11" ht="26.1" customHeight="1">
      <c r="A17" s="90" t="s">
        <v>292</v>
      </c>
      <c r="B17" s="315">
        <f>'Overall Total (2)'!B17</f>
        <v>0</v>
      </c>
      <c r="C17" s="315">
        <f>'Overall Total (2)'!C17</f>
        <v>0</v>
      </c>
      <c r="D17" s="315">
        <f>'Overall Total (2)'!D17</f>
        <v>0</v>
      </c>
      <c r="E17" s="315">
        <f>'Overall Total (2)'!E17</f>
        <v>0</v>
      </c>
      <c r="F17" s="315">
        <f>'Overall Total (2)'!G17+'Overall Total (2)'!H17</f>
        <v>0</v>
      </c>
      <c r="G17" s="315">
        <f>'Overall Total (2)'!I17+'Overall Total (2)'!J17</f>
        <v>0</v>
      </c>
      <c r="H17" s="315">
        <f>'Overall Total (2)'!K17</f>
        <v>0</v>
      </c>
      <c r="I17" s="315">
        <f>'Overall Total (2)'!L17</f>
        <v>0</v>
      </c>
      <c r="J17" s="140">
        <f t="shared" si="0"/>
        <v>0</v>
      </c>
      <c r="K17" s="140">
        <f t="shared" si="1"/>
        <v>0</v>
      </c>
    </row>
    <row r="18" spans="1:11" ht="26.1" customHeight="1">
      <c r="A18" s="90" t="s">
        <v>928</v>
      </c>
      <c r="B18" s="315">
        <f>'Overall Total (2)'!B18</f>
        <v>47939</v>
      </c>
      <c r="C18" s="315">
        <f>'Overall Total (2)'!C18</f>
        <v>0</v>
      </c>
      <c r="D18" s="315">
        <f>'Overall Total (2)'!D18</f>
        <v>68000</v>
      </c>
      <c r="E18" s="315">
        <f>'Overall Total (2)'!E18</f>
        <v>0</v>
      </c>
      <c r="F18" s="315">
        <f>'Overall Total (2)'!G18+'Overall Total (2)'!H18</f>
        <v>47008</v>
      </c>
      <c r="G18" s="315">
        <f>'Overall Total (2)'!I18+'Overall Total (2)'!J18</f>
        <v>73641</v>
      </c>
      <c r="H18" s="315">
        <f>'Overall Total (2)'!K18</f>
        <v>0</v>
      </c>
      <c r="I18" s="315">
        <f>'Overall Total (2)'!L18</f>
        <v>0</v>
      </c>
      <c r="J18" s="140">
        <f t="shared" si="0"/>
        <v>236588</v>
      </c>
      <c r="K18" s="140">
        <f t="shared" si="1"/>
        <v>236588</v>
      </c>
    </row>
    <row r="19" spans="1:11" ht="26.1" customHeight="1">
      <c r="A19" s="90" t="s">
        <v>929</v>
      </c>
      <c r="B19" s="315">
        <f>'Overall Total (2)'!B19</f>
        <v>3314</v>
      </c>
      <c r="C19" s="315">
        <f>'Overall Total (2)'!C19</f>
        <v>0</v>
      </c>
      <c r="D19" s="315">
        <f>'Overall Total (2)'!D19</f>
        <v>0</v>
      </c>
      <c r="E19" s="315">
        <f>'Overall Total (2)'!E19</f>
        <v>0</v>
      </c>
      <c r="F19" s="315">
        <f>'Overall Total (2)'!G19+'Overall Total (2)'!H19</f>
        <v>0</v>
      </c>
      <c r="G19" s="315">
        <f>'Overall Total (2)'!I19+'Overall Total (2)'!J19</f>
        <v>0</v>
      </c>
      <c r="H19" s="315">
        <f>'Overall Total (2)'!K19</f>
        <v>0</v>
      </c>
      <c r="I19" s="315">
        <f>'Overall Total (2)'!L19</f>
        <v>0</v>
      </c>
      <c r="J19" s="140">
        <f t="shared" si="0"/>
        <v>3314</v>
      </c>
      <c r="K19" s="140">
        <f t="shared" si="1"/>
        <v>3314</v>
      </c>
    </row>
    <row r="20" spans="1:11" ht="26.1" customHeight="1">
      <c r="A20" s="90" t="s">
        <v>320</v>
      </c>
      <c r="B20" s="315">
        <f>'Overall Total (2)'!B20</f>
        <v>0</v>
      </c>
      <c r="C20" s="315">
        <f>'Overall Total (2)'!C20</f>
        <v>0</v>
      </c>
      <c r="D20" s="315">
        <f>'Overall Total (2)'!D20</f>
        <v>0</v>
      </c>
      <c r="E20" s="315">
        <f>'Overall Total (2)'!E20</f>
        <v>0</v>
      </c>
      <c r="F20" s="315">
        <f>'Overall Total (2)'!G20+'Overall Total (2)'!H20</f>
        <v>0</v>
      </c>
      <c r="G20" s="315">
        <f>'Overall Total (2)'!I20+'Overall Total (2)'!J20</f>
        <v>0</v>
      </c>
      <c r="H20" s="315">
        <f>'Overall Total (2)'!K20</f>
        <v>0</v>
      </c>
      <c r="I20" s="315">
        <f>'Overall Total (2)'!L20</f>
        <v>0</v>
      </c>
      <c r="J20" s="140">
        <f t="shared" si="0"/>
        <v>0</v>
      </c>
      <c r="K20" s="140">
        <f t="shared" si="1"/>
        <v>0</v>
      </c>
    </row>
    <row r="21" spans="1:11" ht="26.1" customHeight="1">
      <c r="A21" s="90" t="s">
        <v>930</v>
      </c>
      <c r="B21" s="315">
        <f>'Overall Total (2)'!B21</f>
        <v>46473</v>
      </c>
      <c r="C21" s="315">
        <f>'Overall Total (2)'!C21</f>
        <v>0</v>
      </c>
      <c r="D21" s="315">
        <f>'Overall Total (2)'!D21</f>
        <v>1261</v>
      </c>
      <c r="E21" s="315">
        <f>'Overall Total (2)'!E21</f>
        <v>0</v>
      </c>
      <c r="F21" s="315">
        <f>'Overall Total (2)'!G21+'Overall Total (2)'!H21</f>
        <v>0</v>
      </c>
      <c r="G21" s="315">
        <f>'Overall Total (2)'!I21+'Overall Total (2)'!J21</f>
        <v>0</v>
      </c>
      <c r="H21" s="315">
        <f>'Overall Total (2)'!K21</f>
        <v>0</v>
      </c>
      <c r="I21" s="315">
        <f>'Overall Total (2)'!L21</f>
        <v>0</v>
      </c>
      <c r="J21" s="140">
        <f t="shared" si="0"/>
        <v>47734</v>
      </c>
      <c r="K21" s="140">
        <f t="shared" si="1"/>
        <v>47734</v>
      </c>
    </row>
    <row r="22" spans="1:11" ht="26.1" customHeight="1">
      <c r="A22" s="90" t="s">
        <v>931</v>
      </c>
      <c r="B22" s="315">
        <f>'Overall Total (2)'!B22</f>
        <v>59994</v>
      </c>
      <c r="C22" s="315">
        <f>'Overall Total (2)'!C22</f>
        <v>0</v>
      </c>
      <c r="D22" s="315">
        <f>'Overall Total (2)'!D22</f>
        <v>40000</v>
      </c>
      <c r="E22" s="315">
        <f>'Overall Total (2)'!E22</f>
        <v>0</v>
      </c>
      <c r="F22" s="315">
        <f>'Overall Total (2)'!G22+'Overall Total (2)'!H22</f>
        <v>0</v>
      </c>
      <c r="G22" s="315">
        <f>'Overall Total (2)'!I22+'Overall Total (2)'!J22</f>
        <v>0</v>
      </c>
      <c r="H22" s="315">
        <f>'Overall Total (2)'!K22</f>
        <v>14630</v>
      </c>
      <c r="I22" s="315">
        <f>'Overall Total (2)'!L22</f>
        <v>0</v>
      </c>
      <c r="J22" s="140">
        <f t="shared" si="0"/>
        <v>114624</v>
      </c>
      <c r="K22" s="140">
        <f t="shared" si="1"/>
        <v>114624</v>
      </c>
    </row>
    <row r="23" spans="1:11" ht="26.1" customHeight="1">
      <c r="A23" s="90" t="s">
        <v>932</v>
      </c>
      <c r="B23" s="315">
        <f>'Overall Total (2)'!B23</f>
        <v>0</v>
      </c>
      <c r="C23" s="315">
        <f>'Overall Total (2)'!C23</f>
        <v>0</v>
      </c>
      <c r="D23" s="315">
        <f>'Overall Total (2)'!D23</f>
        <v>0</v>
      </c>
      <c r="E23" s="315">
        <f>'Overall Total (2)'!E23</f>
        <v>0</v>
      </c>
      <c r="F23" s="315">
        <f>'Overall Total (2)'!G23+'Overall Total (2)'!H23</f>
        <v>0</v>
      </c>
      <c r="G23" s="315">
        <f>'Overall Total (2)'!I23+'Overall Total (2)'!J23</f>
        <v>0</v>
      </c>
      <c r="H23" s="315">
        <f>'Overall Total (2)'!K23</f>
        <v>0</v>
      </c>
      <c r="I23" s="315">
        <f>'Overall Total (2)'!L23</f>
        <v>0</v>
      </c>
      <c r="J23" s="140">
        <f t="shared" si="0"/>
        <v>0</v>
      </c>
      <c r="K23" s="140">
        <f t="shared" si="1"/>
        <v>0</v>
      </c>
    </row>
    <row r="24" spans="1:11" ht="26.1" customHeight="1">
      <c r="A24" s="90" t="s">
        <v>933</v>
      </c>
      <c r="B24" s="315">
        <f>'Overall Total (2)'!B24</f>
        <v>13697</v>
      </c>
      <c r="C24" s="315">
        <f>'Overall Total (2)'!C24</f>
        <v>0</v>
      </c>
      <c r="D24" s="315">
        <f>'Overall Total (2)'!D24</f>
        <v>0</v>
      </c>
      <c r="E24" s="315">
        <f>'Overall Total (2)'!E24</f>
        <v>0</v>
      </c>
      <c r="F24" s="315">
        <f>'Overall Total (2)'!G24+'Overall Total (2)'!H24</f>
        <v>0</v>
      </c>
      <c r="G24" s="315">
        <f>'Overall Total (2)'!I24+'Overall Total (2)'!J24</f>
        <v>0</v>
      </c>
      <c r="H24" s="315">
        <f>'Overall Total (2)'!K24</f>
        <v>0</v>
      </c>
      <c r="I24" s="315">
        <f>'Overall Total (2)'!L24</f>
        <v>0</v>
      </c>
      <c r="J24" s="140">
        <f t="shared" si="0"/>
        <v>13697</v>
      </c>
      <c r="K24" s="140">
        <f t="shared" si="1"/>
        <v>13697</v>
      </c>
    </row>
    <row r="25" spans="1:11" ht="26.1" customHeight="1">
      <c r="A25" s="90" t="s">
        <v>385</v>
      </c>
      <c r="B25" s="315">
        <f>'Overall Total (2)'!B25</f>
        <v>0</v>
      </c>
      <c r="C25" s="315">
        <f>'Overall Total (2)'!C25</f>
        <v>0</v>
      </c>
      <c r="D25" s="315">
        <f>'Overall Total (2)'!D25</f>
        <v>0</v>
      </c>
      <c r="E25" s="315">
        <f>'Overall Total (2)'!E25</f>
        <v>0</v>
      </c>
      <c r="F25" s="315">
        <f>'Overall Total (2)'!G25+'Overall Total (2)'!H25</f>
        <v>0</v>
      </c>
      <c r="G25" s="315">
        <f>'Overall Total (2)'!I25+'Overall Total (2)'!J25</f>
        <v>0</v>
      </c>
      <c r="H25" s="315">
        <f>'Overall Total (2)'!K25</f>
        <v>0</v>
      </c>
      <c r="I25" s="315">
        <f>'Overall Total (2)'!L25</f>
        <v>0</v>
      </c>
      <c r="J25" s="140">
        <f t="shared" si="0"/>
        <v>0</v>
      </c>
      <c r="K25" s="140">
        <f t="shared" si="1"/>
        <v>0</v>
      </c>
    </row>
    <row r="26" spans="1:11" ht="26.1" customHeight="1">
      <c r="A26" s="90" t="s">
        <v>389</v>
      </c>
      <c r="B26" s="315">
        <f>'Overall Total (2)'!B26</f>
        <v>0</v>
      </c>
      <c r="C26" s="315">
        <f>'Overall Total (2)'!C26</f>
        <v>0</v>
      </c>
      <c r="D26" s="315">
        <f>'Overall Total (2)'!D26</f>
        <v>0</v>
      </c>
      <c r="E26" s="315">
        <f>'Overall Total (2)'!E26</f>
        <v>0</v>
      </c>
      <c r="F26" s="315">
        <f>'Overall Total (2)'!G26+'Overall Total (2)'!H26</f>
        <v>0</v>
      </c>
      <c r="G26" s="315">
        <f>'Overall Total (2)'!I26+'Overall Total (2)'!J26</f>
        <v>0</v>
      </c>
      <c r="H26" s="315">
        <f>'Overall Total (2)'!K26</f>
        <v>0</v>
      </c>
      <c r="I26" s="315">
        <f>'Overall Total (2)'!L26</f>
        <v>0</v>
      </c>
      <c r="J26" s="140">
        <f t="shared" si="0"/>
        <v>0</v>
      </c>
      <c r="K26" s="140">
        <f t="shared" si="1"/>
        <v>0</v>
      </c>
    </row>
    <row r="27" spans="1:11" ht="26.1" customHeight="1">
      <c r="A27" s="90" t="s">
        <v>610</v>
      </c>
      <c r="B27" s="315">
        <f>'Overall Total (2)'!B27</f>
        <v>0</v>
      </c>
      <c r="C27" s="315">
        <f>'Overall Total (2)'!C27</f>
        <v>0</v>
      </c>
      <c r="D27" s="315">
        <f>'Overall Total (2)'!D27</f>
        <v>0</v>
      </c>
      <c r="E27" s="315">
        <f>'Overall Total (2)'!E27</f>
        <v>0</v>
      </c>
      <c r="F27" s="315">
        <f>'Overall Total (2)'!G27+'Overall Total (2)'!H27</f>
        <v>0</v>
      </c>
      <c r="G27" s="315">
        <f>'Overall Total (2)'!I27+'Overall Total (2)'!J27</f>
        <v>0</v>
      </c>
      <c r="H27" s="315">
        <f>'Overall Total (2)'!K27</f>
        <v>0</v>
      </c>
      <c r="I27" s="315">
        <f>'Overall Total (2)'!L27</f>
        <v>0</v>
      </c>
      <c r="J27" s="140">
        <f t="shared" si="0"/>
        <v>0</v>
      </c>
      <c r="K27" s="140">
        <f t="shared" si="1"/>
        <v>0</v>
      </c>
    </row>
    <row r="28" spans="1:11" ht="26.1" customHeight="1">
      <c r="A28" s="90" t="s">
        <v>395</v>
      </c>
      <c r="B28" s="315">
        <f>'Overall Total (2)'!B28</f>
        <v>0</v>
      </c>
      <c r="C28" s="315">
        <f>'Overall Total (2)'!C28</f>
        <v>0</v>
      </c>
      <c r="D28" s="315">
        <f>'Overall Total (2)'!D28</f>
        <v>0</v>
      </c>
      <c r="E28" s="315">
        <f>'Overall Total (2)'!E28</f>
        <v>0</v>
      </c>
      <c r="F28" s="315">
        <f>'Overall Total (2)'!G28+'Overall Total (2)'!H28</f>
        <v>0</v>
      </c>
      <c r="G28" s="315">
        <f>'Overall Total (2)'!I28+'Overall Total (2)'!J28</f>
        <v>0</v>
      </c>
      <c r="H28" s="315">
        <f>'Overall Total (2)'!K28</f>
        <v>0</v>
      </c>
      <c r="I28" s="315">
        <f>'Overall Total (2)'!L28</f>
        <v>0</v>
      </c>
      <c r="J28" s="140">
        <f t="shared" si="0"/>
        <v>0</v>
      </c>
      <c r="K28" s="140">
        <f t="shared" si="1"/>
        <v>0</v>
      </c>
    </row>
    <row r="29" spans="1:11" ht="26.1" customHeight="1">
      <c r="A29" s="90" t="s">
        <v>934</v>
      </c>
      <c r="B29" s="315">
        <f>'Overall Total (2)'!B29</f>
        <v>0</v>
      </c>
      <c r="C29" s="315">
        <f>'Overall Total (2)'!C29</f>
        <v>0</v>
      </c>
      <c r="D29" s="315">
        <f>'Overall Total (2)'!D29</f>
        <v>0</v>
      </c>
      <c r="E29" s="315">
        <f>'Overall Total (2)'!E29</f>
        <v>0</v>
      </c>
      <c r="F29" s="315">
        <f>'Overall Total (2)'!G29+'Overall Total (2)'!H29</f>
        <v>0</v>
      </c>
      <c r="G29" s="315">
        <f>'Overall Total (2)'!I29+'Overall Total (2)'!J29</f>
        <v>0</v>
      </c>
      <c r="H29" s="315">
        <f>'Overall Total (2)'!K29</f>
        <v>0</v>
      </c>
      <c r="I29" s="315">
        <f>'Overall Total (2)'!L29</f>
        <v>0</v>
      </c>
      <c r="J29" s="140">
        <f t="shared" si="0"/>
        <v>0</v>
      </c>
      <c r="K29" s="140">
        <f t="shared" si="1"/>
        <v>0</v>
      </c>
    </row>
    <row r="30" spans="1:11" ht="26.1" customHeight="1">
      <c r="A30" s="90" t="s">
        <v>403</v>
      </c>
      <c r="B30" s="315">
        <f>'Overall Total (2)'!B30</f>
        <v>1000</v>
      </c>
      <c r="C30" s="315">
        <f>'Overall Total (2)'!C30</f>
        <v>0</v>
      </c>
      <c r="D30" s="315">
        <f>'Overall Total (2)'!D30</f>
        <v>0</v>
      </c>
      <c r="E30" s="315">
        <f>'Overall Total (2)'!E30</f>
        <v>0</v>
      </c>
      <c r="F30" s="315">
        <f>'Overall Total (2)'!G30+'Overall Total (2)'!H30</f>
        <v>0</v>
      </c>
      <c r="G30" s="315">
        <f>'Overall Total (2)'!I30+'Overall Total (2)'!J30</f>
        <v>0</v>
      </c>
      <c r="H30" s="315">
        <f>'Overall Total (2)'!K30</f>
        <v>0</v>
      </c>
      <c r="I30" s="315">
        <f>'Overall Total (2)'!L30</f>
        <v>0</v>
      </c>
      <c r="J30" s="140">
        <f t="shared" si="0"/>
        <v>1000</v>
      </c>
      <c r="K30" s="140">
        <f t="shared" si="1"/>
        <v>1000</v>
      </c>
    </row>
    <row r="31" spans="1:11" ht="26.1" customHeight="1">
      <c r="A31" s="90" t="s">
        <v>935</v>
      </c>
      <c r="B31" s="315">
        <f>'Overall Total (2)'!B31</f>
        <v>0</v>
      </c>
      <c r="C31" s="315">
        <f>'Overall Total (2)'!C31</f>
        <v>0</v>
      </c>
      <c r="D31" s="315">
        <f>'Overall Total (2)'!D31</f>
        <v>0</v>
      </c>
      <c r="E31" s="315">
        <f>'Overall Total (2)'!E31</f>
        <v>0</v>
      </c>
      <c r="F31" s="315">
        <f>'Overall Total (2)'!G31+'Overall Total (2)'!H31</f>
        <v>0</v>
      </c>
      <c r="G31" s="315">
        <f>'Overall Total (2)'!I31+'Overall Total (2)'!J31</f>
        <v>0</v>
      </c>
      <c r="H31" s="315">
        <f>'Overall Total (2)'!K31</f>
        <v>0</v>
      </c>
      <c r="I31" s="315">
        <f>'Overall Total (2)'!L31</f>
        <v>0</v>
      </c>
      <c r="J31" s="140">
        <f t="shared" si="0"/>
        <v>0</v>
      </c>
      <c r="K31" s="140">
        <f t="shared" si="1"/>
        <v>0</v>
      </c>
    </row>
    <row r="32" spans="1:11" ht="26.1" customHeight="1">
      <c r="A32" s="90" t="s">
        <v>561</v>
      </c>
      <c r="B32" s="315">
        <f>'Overall Total (2)'!B32</f>
        <v>0</v>
      </c>
      <c r="C32" s="315">
        <f>'Overall Total (2)'!C32</f>
        <v>0</v>
      </c>
      <c r="D32" s="315">
        <f>'Overall Total (2)'!D32</f>
        <v>0</v>
      </c>
      <c r="E32" s="315">
        <f>'Overall Total (2)'!E32</f>
        <v>0</v>
      </c>
      <c r="F32" s="315">
        <f>'Overall Total (2)'!G32+'Overall Total (2)'!H32</f>
        <v>0</v>
      </c>
      <c r="G32" s="315">
        <f>'Overall Total (2)'!I32+'Overall Total (2)'!J32</f>
        <v>0</v>
      </c>
      <c r="H32" s="315">
        <f>'Overall Total (2)'!K32</f>
        <v>0</v>
      </c>
      <c r="I32" s="315">
        <f>'Overall Total (2)'!L32</f>
        <v>0</v>
      </c>
      <c r="J32" s="140">
        <f t="shared" si="0"/>
        <v>0</v>
      </c>
      <c r="K32" s="140">
        <f t="shared" si="1"/>
        <v>0</v>
      </c>
    </row>
    <row r="33" spans="1:11" ht="26.1" customHeight="1">
      <c r="A33" s="90" t="s">
        <v>936</v>
      </c>
      <c r="B33" s="315">
        <f>'Overall Total (2)'!B33</f>
        <v>25000</v>
      </c>
      <c r="C33" s="315">
        <f>'Overall Total (2)'!C33</f>
        <v>0</v>
      </c>
      <c r="D33" s="315">
        <f>'Overall Total (2)'!D33</f>
        <v>0</v>
      </c>
      <c r="E33" s="315">
        <f>'Overall Total (2)'!E33</f>
        <v>0</v>
      </c>
      <c r="F33" s="315">
        <f>'Overall Total (2)'!G33+'Overall Total (2)'!H33</f>
        <v>0</v>
      </c>
      <c r="G33" s="315">
        <f>'Overall Total (2)'!I33+'Overall Total (2)'!J33</f>
        <v>0</v>
      </c>
      <c r="H33" s="315">
        <f>'Overall Total (2)'!K33</f>
        <v>0</v>
      </c>
      <c r="I33" s="315">
        <f>'Overall Total (2)'!L33</f>
        <v>0</v>
      </c>
      <c r="J33" s="140">
        <f t="shared" si="0"/>
        <v>25000</v>
      </c>
      <c r="K33" s="140">
        <f t="shared" si="1"/>
        <v>25000</v>
      </c>
    </row>
    <row r="34" spans="1:11" ht="26.1" customHeight="1">
      <c r="A34" s="90" t="s">
        <v>578</v>
      </c>
      <c r="B34" s="315">
        <f>'Overall Total (2)'!B34</f>
        <v>0</v>
      </c>
      <c r="C34" s="315">
        <f>'Overall Total (2)'!C34</f>
        <v>0</v>
      </c>
      <c r="D34" s="315">
        <f>'Overall Total (2)'!D34</f>
        <v>0</v>
      </c>
      <c r="E34" s="315">
        <f>'Overall Total (2)'!E34</f>
        <v>0</v>
      </c>
      <c r="F34" s="315">
        <f>'Overall Total (2)'!G34+'Overall Total (2)'!H34</f>
        <v>0</v>
      </c>
      <c r="G34" s="315">
        <f>'Overall Total (2)'!I34+'Overall Total (2)'!J34</f>
        <v>0</v>
      </c>
      <c r="H34" s="315">
        <f>'Overall Total (2)'!K34</f>
        <v>0</v>
      </c>
      <c r="I34" s="315">
        <f>'Overall Total (2)'!L34</f>
        <v>0</v>
      </c>
      <c r="J34" s="140">
        <f t="shared" si="0"/>
        <v>0</v>
      </c>
      <c r="K34" s="140">
        <f t="shared" si="1"/>
        <v>0</v>
      </c>
    </row>
    <row r="35" spans="1:11" ht="26.1" customHeight="1">
      <c r="A35" s="90" t="s">
        <v>582</v>
      </c>
      <c r="B35" s="315">
        <f>'Overall Total (2)'!B35</f>
        <v>0</v>
      </c>
      <c r="C35" s="315">
        <f>'Overall Total (2)'!C35</f>
        <v>0</v>
      </c>
      <c r="D35" s="315">
        <f>'Overall Total (2)'!D35</f>
        <v>0</v>
      </c>
      <c r="E35" s="315">
        <f>'Overall Total (2)'!E35</f>
        <v>0</v>
      </c>
      <c r="F35" s="315">
        <f>'Overall Total (2)'!G35+'Overall Total (2)'!H35</f>
        <v>0</v>
      </c>
      <c r="G35" s="315">
        <f>'Overall Total (2)'!I35+'Overall Total (2)'!J35</f>
        <v>0</v>
      </c>
      <c r="H35" s="315">
        <f>'Overall Total (2)'!K35</f>
        <v>0</v>
      </c>
      <c r="I35" s="315">
        <f>'Overall Total (2)'!L35</f>
        <v>0</v>
      </c>
      <c r="J35" s="140">
        <f t="shared" si="0"/>
        <v>0</v>
      </c>
      <c r="K35" s="140">
        <f t="shared" si="1"/>
        <v>0</v>
      </c>
    </row>
    <row r="36" spans="1:11" ht="26.1" customHeight="1">
      <c r="A36" s="90" t="s">
        <v>584</v>
      </c>
      <c r="B36" s="315">
        <f>'Overall Total (2)'!B36</f>
        <v>0</v>
      </c>
      <c r="C36" s="315">
        <f>'Overall Total (2)'!C36</f>
        <v>0</v>
      </c>
      <c r="D36" s="315">
        <f>'Overall Total (2)'!D36</f>
        <v>0</v>
      </c>
      <c r="E36" s="315">
        <f>'Overall Total (2)'!E36</f>
        <v>0</v>
      </c>
      <c r="F36" s="315">
        <f>'Overall Total (2)'!G36+'Overall Total (2)'!H36</f>
        <v>0</v>
      </c>
      <c r="G36" s="315">
        <f>'Overall Total (2)'!I36+'Overall Total (2)'!J36</f>
        <v>0</v>
      </c>
      <c r="H36" s="315">
        <f>'Overall Total (2)'!K36</f>
        <v>0</v>
      </c>
      <c r="I36" s="315">
        <f>'Overall Total (2)'!L36</f>
        <v>0</v>
      </c>
      <c r="J36" s="140">
        <f t="shared" si="0"/>
        <v>0</v>
      </c>
      <c r="K36" s="140">
        <f t="shared" si="1"/>
        <v>0</v>
      </c>
    </row>
    <row r="37" spans="1:11" ht="26.1" customHeight="1">
      <c r="A37" s="90" t="s">
        <v>937</v>
      </c>
      <c r="B37" s="315">
        <f>'Overall Total (2)'!B37</f>
        <v>35488</v>
      </c>
      <c r="C37" s="315">
        <f>'Overall Total (2)'!C37</f>
        <v>0</v>
      </c>
      <c r="D37" s="315">
        <f>'Overall Total (2)'!D37</f>
        <v>0</v>
      </c>
      <c r="E37" s="315">
        <f>'Overall Total (2)'!E37</f>
        <v>0</v>
      </c>
      <c r="F37" s="315">
        <f>'Overall Total (2)'!G37+'Overall Total (2)'!H37</f>
        <v>0</v>
      </c>
      <c r="G37" s="315">
        <f>'Overall Total (2)'!I37+'Overall Total (2)'!J37</f>
        <v>0</v>
      </c>
      <c r="H37" s="315">
        <f>'Overall Total (2)'!K37</f>
        <v>27878</v>
      </c>
      <c r="I37" s="315">
        <f>'Overall Total (2)'!L37</f>
        <v>0</v>
      </c>
      <c r="J37" s="140">
        <f t="shared" si="0"/>
        <v>63366</v>
      </c>
      <c r="K37" s="140">
        <f t="shared" si="1"/>
        <v>63366</v>
      </c>
    </row>
    <row r="38" spans="1:11" ht="26.1" customHeight="1">
      <c r="A38" s="90" t="s">
        <v>938</v>
      </c>
      <c r="B38" s="315">
        <f>'Overall Total (2)'!B38</f>
        <v>0</v>
      </c>
      <c r="C38" s="315">
        <f>'Overall Total (2)'!C38</f>
        <v>0</v>
      </c>
      <c r="D38" s="315">
        <f>'Overall Total (2)'!D38</f>
        <v>0</v>
      </c>
      <c r="E38" s="315">
        <f>'Overall Total (2)'!E38</f>
        <v>0</v>
      </c>
      <c r="F38" s="315">
        <f>'Overall Total (2)'!G38+'Overall Total (2)'!H38</f>
        <v>0</v>
      </c>
      <c r="G38" s="315">
        <f>'Overall Total (2)'!I38+'Overall Total (2)'!J38</f>
        <v>0</v>
      </c>
      <c r="H38" s="315">
        <f>'Overall Total (2)'!K38</f>
        <v>0</v>
      </c>
      <c r="I38" s="315">
        <f>'Overall Total (2)'!L38</f>
        <v>0</v>
      </c>
      <c r="J38" s="140">
        <f t="shared" si="0"/>
        <v>0</v>
      </c>
      <c r="K38" s="140">
        <f t="shared" si="1"/>
        <v>0</v>
      </c>
    </row>
    <row r="39" spans="1:11" ht="26.1" customHeight="1">
      <c r="A39" s="134" t="s">
        <v>655</v>
      </c>
      <c r="B39" s="315">
        <f>'Overall Total (2)'!B39</f>
        <v>0</v>
      </c>
      <c r="C39" s="315">
        <f>'Overall Total (2)'!C39</f>
        <v>0</v>
      </c>
      <c r="D39" s="315">
        <f>'Overall Total (2)'!D39</f>
        <v>0</v>
      </c>
      <c r="E39" s="315">
        <f>'Overall Total (2)'!E39</f>
        <v>0</v>
      </c>
      <c r="F39" s="315">
        <f>'Overall Total (2)'!G39+'Overall Total (2)'!H39</f>
        <v>0</v>
      </c>
      <c r="G39" s="315">
        <f>'Overall Total (2)'!I39+'Overall Total (2)'!J39</f>
        <v>0</v>
      </c>
      <c r="H39" s="315">
        <f>'Overall Total (2)'!K39</f>
        <v>0</v>
      </c>
      <c r="I39" s="315">
        <f>'Overall Total (2)'!L39</f>
        <v>0</v>
      </c>
      <c r="J39" s="140">
        <f t="shared" si="0"/>
        <v>0</v>
      </c>
      <c r="K39" s="140">
        <f t="shared" si="1"/>
        <v>0</v>
      </c>
    </row>
    <row r="40" spans="1:11" ht="26.1" customHeight="1">
      <c r="A40" s="134" t="s">
        <v>660</v>
      </c>
      <c r="B40" s="315">
        <f>'Overall Total (2)'!B40</f>
        <v>0</v>
      </c>
      <c r="C40" s="315">
        <f>'Overall Total (2)'!C40</f>
        <v>0</v>
      </c>
      <c r="D40" s="315">
        <f>'Overall Total (2)'!D40</f>
        <v>0</v>
      </c>
      <c r="E40" s="315">
        <f>'Overall Total (2)'!E40</f>
        <v>0</v>
      </c>
      <c r="F40" s="315">
        <f>'Overall Total (2)'!G40+'Overall Total (2)'!H40</f>
        <v>0</v>
      </c>
      <c r="G40" s="315">
        <f>'Overall Total (2)'!I40+'Overall Total (2)'!J40</f>
        <v>0</v>
      </c>
      <c r="H40" s="315">
        <f>'Overall Total (2)'!K40</f>
        <v>0</v>
      </c>
      <c r="I40" s="315">
        <f>'Overall Total (2)'!L40</f>
        <v>0</v>
      </c>
      <c r="J40" s="140">
        <f t="shared" si="0"/>
        <v>0</v>
      </c>
      <c r="K40" s="140">
        <f t="shared" si="1"/>
        <v>0</v>
      </c>
    </row>
    <row r="41" spans="1:11" ht="26.1" customHeight="1">
      <c r="A41" s="134" t="s">
        <v>670</v>
      </c>
      <c r="B41" s="315">
        <f>'Overall Total (2)'!B41</f>
        <v>0</v>
      </c>
      <c r="C41" s="315">
        <f>'Overall Total (2)'!C41</f>
        <v>0</v>
      </c>
      <c r="D41" s="315">
        <f>'Overall Total (2)'!D41</f>
        <v>0</v>
      </c>
      <c r="E41" s="315">
        <f>'Overall Total (2)'!E41</f>
        <v>0</v>
      </c>
      <c r="F41" s="315">
        <f>'Overall Total (2)'!G41+'Overall Total (2)'!H41</f>
        <v>0</v>
      </c>
      <c r="G41" s="315">
        <f>'Overall Total (2)'!I41+'Overall Total (2)'!J41</f>
        <v>0</v>
      </c>
      <c r="H41" s="315">
        <f>'Overall Total (2)'!K41</f>
        <v>0</v>
      </c>
      <c r="I41" s="315">
        <f>'Overall Total (2)'!L41</f>
        <v>0</v>
      </c>
      <c r="J41" s="140">
        <f t="shared" si="0"/>
        <v>0</v>
      </c>
      <c r="K41" s="140">
        <f t="shared" si="1"/>
        <v>0</v>
      </c>
    </row>
    <row r="42" spans="1:11" ht="26.1" customHeight="1">
      <c r="A42" s="134" t="s">
        <v>682</v>
      </c>
      <c r="B42" s="315">
        <f>'Overall Total (2)'!B42</f>
        <v>10000</v>
      </c>
      <c r="C42" s="315">
        <f>'Overall Total (2)'!C42</f>
        <v>0</v>
      </c>
      <c r="D42" s="315">
        <f>'Overall Total (2)'!D42</f>
        <v>0</v>
      </c>
      <c r="E42" s="315">
        <f>'Overall Total (2)'!E42</f>
        <v>0</v>
      </c>
      <c r="F42" s="315">
        <f>'Overall Total (2)'!G42+'Overall Total (2)'!H42</f>
        <v>0</v>
      </c>
      <c r="G42" s="315">
        <f>'Overall Total (2)'!I42+'Overall Total (2)'!J42</f>
        <v>0</v>
      </c>
      <c r="H42" s="315">
        <f>'Overall Total (2)'!K42</f>
        <v>0</v>
      </c>
      <c r="I42" s="315">
        <f>'Overall Total (2)'!L42</f>
        <v>0</v>
      </c>
      <c r="J42" s="140">
        <f t="shared" si="0"/>
        <v>10000</v>
      </c>
      <c r="K42" s="140">
        <f t="shared" si="1"/>
        <v>10000</v>
      </c>
    </row>
    <row r="43" spans="1:11" ht="26.1" customHeight="1">
      <c r="A43" s="134" t="s">
        <v>939</v>
      </c>
      <c r="B43" s="315">
        <f>'Overall Total (2)'!B43</f>
        <v>110074</v>
      </c>
      <c r="C43" s="315">
        <f>'Overall Total (2)'!C43</f>
        <v>0</v>
      </c>
      <c r="D43" s="315">
        <f>'Overall Total (2)'!D43</f>
        <v>0</v>
      </c>
      <c r="E43" s="315">
        <f>'Overall Total (2)'!E43</f>
        <v>0</v>
      </c>
      <c r="F43" s="315">
        <f>'Overall Total (2)'!G43+'Overall Total (2)'!H43</f>
        <v>59891</v>
      </c>
      <c r="G43" s="315">
        <f>'Overall Total (2)'!I43+'Overall Total (2)'!J43</f>
        <v>0</v>
      </c>
      <c r="H43" s="315">
        <f>'Overall Total (2)'!K43</f>
        <v>0</v>
      </c>
      <c r="I43" s="315">
        <f>'Overall Total (2)'!L43</f>
        <v>0</v>
      </c>
      <c r="J43" s="140">
        <f t="shared" si="0"/>
        <v>169965</v>
      </c>
      <c r="K43" s="140">
        <f t="shared" si="1"/>
        <v>169965</v>
      </c>
    </row>
    <row r="44" spans="1:11" ht="26.1" customHeight="1">
      <c r="A44" s="134" t="s">
        <v>940</v>
      </c>
      <c r="B44" s="315">
        <f>'Overall Total (2)'!B44</f>
        <v>43000</v>
      </c>
      <c r="C44" s="315">
        <f>'Overall Total (2)'!C44</f>
        <v>0</v>
      </c>
      <c r="D44" s="315">
        <f>'Overall Total (2)'!D44</f>
        <v>0</v>
      </c>
      <c r="E44" s="315">
        <f>'Overall Total (2)'!E44</f>
        <v>0</v>
      </c>
      <c r="F44" s="315">
        <f>'Overall Total (2)'!G44+'Overall Total (2)'!H44</f>
        <v>0</v>
      </c>
      <c r="G44" s="315">
        <f>'Overall Total (2)'!I44+'Overall Total (2)'!J44</f>
        <v>0</v>
      </c>
      <c r="H44" s="315">
        <f>'Overall Total (2)'!K44</f>
        <v>0</v>
      </c>
      <c r="I44" s="315">
        <f>'Overall Total (2)'!L44</f>
        <v>0</v>
      </c>
      <c r="J44" s="140">
        <f t="shared" si="0"/>
        <v>43000</v>
      </c>
      <c r="K44" s="140">
        <f t="shared" si="1"/>
        <v>43000</v>
      </c>
    </row>
    <row r="45" spans="1:11" ht="26.1" customHeight="1">
      <c r="A45" s="134" t="s">
        <v>941</v>
      </c>
      <c r="B45" s="315">
        <f>'Overall Total (2)'!B45</f>
        <v>3000</v>
      </c>
      <c r="C45" s="315">
        <f>'Overall Total (2)'!C45</f>
        <v>0</v>
      </c>
      <c r="D45" s="315">
        <f>'Overall Total (2)'!D45</f>
        <v>0</v>
      </c>
      <c r="E45" s="315">
        <f>'Overall Total (2)'!E45</f>
        <v>0</v>
      </c>
      <c r="F45" s="315">
        <f>'Overall Total (2)'!G45+'Overall Total (2)'!H45</f>
        <v>0</v>
      </c>
      <c r="G45" s="315">
        <f>'Overall Total (2)'!I45+'Overall Total (2)'!J45</f>
        <v>0</v>
      </c>
      <c r="H45" s="315">
        <f>'Overall Total (2)'!K45</f>
        <v>0</v>
      </c>
      <c r="I45" s="315">
        <f>'Overall Total (2)'!L45</f>
        <v>0</v>
      </c>
      <c r="J45" s="140">
        <f t="shared" si="0"/>
        <v>3000</v>
      </c>
      <c r="K45" s="140">
        <f t="shared" si="1"/>
        <v>3000</v>
      </c>
    </row>
    <row r="46" spans="1:11" ht="26.1" customHeight="1">
      <c r="A46" s="134" t="s">
        <v>713</v>
      </c>
      <c r="B46" s="315">
        <f>'Overall Total (2)'!B46</f>
        <v>7500</v>
      </c>
      <c r="C46" s="315">
        <f>'Overall Total (2)'!C46</f>
        <v>0</v>
      </c>
      <c r="D46" s="315">
        <f>'Overall Total (2)'!D46</f>
        <v>0</v>
      </c>
      <c r="E46" s="315">
        <f>'Overall Total (2)'!E46</f>
        <v>0</v>
      </c>
      <c r="F46" s="315">
        <f>'Overall Total (2)'!G46+'Overall Total (2)'!H46</f>
        <v>0</v>
      </c>
      <c r="G46" s="315">
        <f>'Overall Total (2)'!I46+'Overall Total (2)'!J46</f>
        <v>0</v>
      </c>
      <c r="H46" s="315">
        <f>'Overall Total (2)'!K46</f>
        <v>0</v>
      </c>
      <c r="I46" s="315">
        <f>'Overall Total (2)'!L46</f>
        <v>0</v>
      </c>
      <c r="J46" s="140">
        <f t="shared" si="0"/>
        <v>7500</v>
      </c>
      <c r="K46" s="140">
        <f t="shared" si="1"/>
        <v>7500</v>
      </c>
    </row>
    <row r="47" spans="1:11" ht="26.1" customHeight="1">
      <c r="A47" s="134" t="s">
        <v>942</v>
      </c>
      <c r="B47" s="315">
        <f>'Overall Total (2)'!B47</f>
        <v>78602</v>
      </c>
      <c r="C47" s="315">
        <f>'Overall Total (2)'!C47</f>
        <v>0</v>
      </c>
      <c r="D47" s="315">
        <f>'Overall Total (2)'!D47</f>
        <v>85000</v>
      </c>
      <c r="E47" s="315">
        <f>'Overall Total (2)'!E47</f>
        <v>0</v>
      </c>
      <c r="F47" s="315">
        <f>'Overall Total (2)'!G47+'Overall Total (2)'!H47</f>
        <v>13632</v>
      </c>
      <c r="G47" s="315">
        <f>'Overall Total (2)'!I47+'Overall Total (2)'!J47</f>
        <v>0</v>
      </c>
      <c r="H47" s="315">
        <f>'Overall Total (2)'!K47</f>
        <v>0</v>
      </c>
      <c r="I47" s="315">
        <f>'Overall Total (2)'!L47</f>
        <v>0</v>
      </c>
      <c r="J47" s="140">
        <f t="shared" si="0"/>
        <v>177234</v>
      </c>
      <c r="K47" s="140">
        <f t="shared" si="1"/>
        <v>177234</v>
      </c>
    </row>
    <row r="48" spans="1:11" ht="26.1" customHeight="1">
      <c r="A48" s="134" t="s">
        <v>728</v>
      </c>
      <c r="B48" s="315">
        <f>'Overall Total (2)'!B48</f>
        <v>1205</v>
      </c>
      <c r="C48" s="315">
        <f>'Overall Total (2)'!C48</f>
        <v>0</v>
      </c>
      <c r="D48" s="315">
        <f>'Overall Total (2)'!D48</f>
        <v>0</v>
      </c>
      <c r="E48" s="315">
        <f>'Overall Total (2)'!E48</f>
        <v>0</v>
      </c>
      <c r="F48" s="315">
        <f>'Overall Total (2)'!G48+'Overall Total (2)'!H48</f>
        <v>0</v>
      </c>
      <c r="G48" s="315">
        <f>'Overall Total (2)'!I48+'Overall Total (2)'!J48</f>
        <v>0</v>
      </c>
      <c r="H48" s="315">
        <f>'Overall Total (2)'!K48</f>
        <v>0</v>
      </c>
      <c r="I48" s="315">
        <f>'Overall Total (2)'!L48</f>
        <v>0</v>
      </c>
      <c r="J48" s="140">
        <f t="shared" si="0"/>
        <v>1205</v>
      </c>
      <c r="K48" s="140">
        <f t="shared" si="1"/>
        <v>1205</v>
      </c>
    </row>
    <row r="49" spans="1:11" ht="26.1" customHeight="1">
      <c r="A49" s="243" t="s">
        <v>985</v>
      </c>
      <c r="B49" s="315">
        <f>'Overall Total (2)'!B49</f>
        <v>0</v>
      </c>
      <c r="C49" s="315">
        <f>'Overall Total (2)'!C49</f>
        <v>0</v>
      </c>
      <c r="D49" s="315">
        <f>'Overall Total (2)'!D49</f>
        <v>0</v>
      </c>
      <c r="E49" s="315">
        <f>'Overall Total (2)'!E49</f>
        <v>0</v>
      </c>
      <c r="F49" s="315">
        <f>'Overall Total (2)'!G49+'Overall Total (2)'!H49</f>
        <v>0</v>
      </c>
      <c r="G49" s="315">
        <f>'Overall Total (2)'!I49+'Overall Total (2)'!J49</f>
        <v>19116</v>
      </c>
      <c r="H49" s="315">
        <f>'Overall Total (2)'!K49</f>
        <v>0</v>
      </c>
      <c r="I49" s="315">
        <f>'Overall Total (2)'!L49</f>
        <v>0</v>
      </c>
      <c r="J49" s="140">
        <f t="shared" si="0"/>
        <v>19116</v>
      </c>
      <c r="K49" s="140">
        <f t="shared" si="1"/>
        <v>19116</v>
      </c>
    </row>
    <row r="50" spans="1:11" ht="26.1" customHeight="1">
      <c r="A50" s="243" t="s">
        <v>984</v>
      </c>
      <c r="B50" s="315">
        <f>'Overall Total (2)'!B50</f>
        <v>0</v>
      </c>
      <c r="C50" s="315">
        <f>'Overall Total (2)'!C50</f>
        <v>0</v>
      </c>
      <c r="D50" s="315">
        <f>'Overall Total (2)'!D50</f>
        <v>0</v>
      </c>
      <c r="E50" s="315">
        <f>'Overall Total (2)'!E50</f>
        <v>0</v>
      </c>
      <c r="F50" s="315">
        <f>'Overall Total (2)'!G50+'Overall Total (2)'!H50</f>
        <v>0</v>
      </c>
      <c r="G50" s="315">
        <f>'Overall Total (2)'!I50+'Overall Total (2)'!J50</f>
        <v>13000</v>
      </c>
      <c r="H50" s="315">
        <f>'Overall Total (2)'!K50</f>
        <v>0</v>
      </c>
      <c r="I50" s="315">
        <f>'Overall Total (2)'!L50</f>
        <v>0</v>
      </c>
      <c r="J50" s="140">
        <f t="shared" si="0"/>
        <v>13000</v>
      </c>
      <c r="K50" s="140">
        <f t="shared" si="1"/>
        <v>13000</v>
      </c>
    </row>
    <row r="51" spans="1:11" ht="26.1" customHeight="1">
      <c r="A51" s="243" t="s">
        <v>983</v>
      </c>
      <c r="B51" s="315">
        <f>'Overall Total (2)'!B51</f>
        <v>0</v>
      </c>
      <c r="C51" s="315">
        <f>'Overall Total (2)'!C51</f>
        <v>0</v>
      </c>
      <c r="D51" s="315">
        <f>'Overall Total (2)'!D51</f>
        <v>0</v>
      </c>
      <c r="E51" s="315">
        <f>'Overall Total (2)'!E51</f>
        <v>0</v>
      </c>
      <c r="F51" s="315">
        <f>'Overall Total (2)'!G51+'Overall Total (2)'!H51</f>
        <v>0</v>
      </c>
      <c r="G51" s="315">
        <f>'Overall Total (2)'!I51+'Overall Total (2)'!J51</f>
        <v>500</v>
      </c>
      <c r="H51" s="315">
        <f>'Overall Total (2)'!K51</f>
        <v>0</v>
      </c>
      <c r="I51" s="315">
        <f>'Overall Total (2)'!L51</f>
        <v>0</v>
      </c>
      <c r="J51" s="140">
        <f t="shared" si="0"/>
        <v>500</v>
      </c>
      <c r="K51" s="140">
        <f t="shared" si="1"/>
        <v>500</v>
      </c>
    </row>
    <row r="52" spans="1:11" ht="26.1" customHeight="1">
      <c r="A52" s="243" t="s">
        <v>982</v>
      </c>
      <c r="B52" s="315">
        <f>'Overall Total (2)'!B52</f>
        <v>0</v>
      </c>
      <c r="C52" s="315">
        <f>'Overall Total (2)'!C52</f>
        <v>0</v>
      </c>
      <c r="D52" s="315">
        <f>'Overall Total (2)'!D52</f>
        <v>0</v>
      </c>
      <c r="E52" s="315">
        <f>'Overall Total (2)'!E52</f>
        <v>0</v>
      </c>
      <c r="F52" s="315">
        <f>'Overall Total (2)'!G52+'Overall Total (2)'!H52</f>
        <v>0</v>
      </c>
      <c r="G52" s="315">
        <f>'Overall Total (2)'!I52+'Overall Total (2)'!J52</f>
        <v>15000</v>
      </c>
      <c r="H52" s="315">
        <f>'Overall Total (2)'!K52</f>
        <v>0</v>
      </c>
      <c r="I52" s="315">
        <f>'Overall Total (2)'!L52</f>
        <v>0</v>
      </c>
      <c r="J52" s="140">
        <f t="shared" si="0"/>
        <v>15000</v>
      </c>
      <c r="K52" s="140">
        <f t="shared" si="1"/>
        <v>15000</v>
      </c>
    </row>
    <row r="53" spans="1:11" ht="26.1" customHeight="1">
      <c r="A53" s="243" t="s">
        <v>981</v>
      </c>
      <c r="B53" s="315">
        <f>'Overall Total (2)'!B53</f>
        <v>0</v>
      </c>
      <c r="C53" s="315">
        <f>'Overall Total (2)'!C53</f>
        <v>0</v>
      </c>
      <c r="D53" s="315">
        <f>'Overall Total (2)'!D53</f>
        <v>0</v>
      </c>
      <c r="E53" s="315">
        <f>'Overall Total (2)'!E53</f>
        <v>0</v>
      </c>
      <c r="F53" s="315">
        <f>'Overall Total (2)'!G53+'Overall Total (2)'!H53</f>
        <v>0</v>
      </c>
      <c r="G53" s="315">
        <f>'Overall Total (2)'!I53+'Overall Total (2)'!J53</f>
        <v>72000</v>
      </c>
      <c r="H53" s="315">
        <f>'Overall Total (2)'!K53</f>
        <v>0</v>
      </c>
      <c r="I53" s="315">
        <f>'Overall Total (2)'!L53</f>
        <v>0</v>
      </c>
      <c r="J53" s="140">
        <f t="shared" si="0"/>
        <v>72000</v>
      </c>
      <c r="K53" s="140">
        <f t="shared" si="1"/>
        <v>72000</v>
      </c>
    </row>
    <row r="54" spans="1:11" ht="26.1" customHeight="1">
      <c r="A54" s="243" t="s">
        <v>980</v>
      </c>
      <c r="B54" s="315">
        <f>'Overall Total (2)'!B54</f>
        <v>0</v>
      </c>
      <c r="C54" s="315">
        <f>'Overall Total (2)'!C54</f>
        <v>0</v>
      </c>
      <c r="D54" s="315">
        <f>'Overall Total (2)'!D54</f>
        <v>0</v>
      </c>
      <c r="E54" s="315">
        <f>'Overall Total (2)'!E54</f>
        <v>0</v>
      </c>
      <c r="F54" s="315">
        <f>'Overall Total (2)'!G54+'Overall Total (2)'!H54</f>
        <v>0</v>
      </c>
      <c r="G54" s="315">
        <f>'Overall Total (2)'!I54+'Overall Total (2)'!J54</f>
        <v>10000</v>
      </c>
      <c r="H54" s="315">
        <f>'Overall Total (2)'!K54</f>
        <v>0</v>
      </c>
      <c r="I54" s="315">
        <f>'Overall Total (2)'!L54</f>
        <v>0</v>
      </c>
      <c r="J54" s="140">
        <f t="shared" si="0"/>
        <v>10000</v>
      </c>
      <c r="K54" s="140">
        <f t="shared" si="1"/>
        <v>10000</v>
      </c>
    </row>
    <row r="55" spans="1:11" ht="26.1" customHeight="1">
      <c r="A55" s="243" t="s">
        <v>979</v>
      </c>
      <c r="B55" s="315">
        <f>'Overall Total (2)'!B55</f>
        <v>0</v>
      </c>
      <c r="C55" s="315">
        <f>'Overall Total (2)'!C55</f>
        <v>0</v>
      </c>
      <c r="D55" s="315">
        <f>'Overall Total (2)'!D55</f>
        <v>0</v>
      </c>
      <c r="E55" s="315">
        <f>'Overall Total (2)'!E55</f>
        <v>0</v>
      </c>
      <c r="F55" s="315">
        <f>'Overall Total (2)'!G55+'Overall Total (2)'!H55</f>
        <v>0</v>
      </c>
      <c r="G55" s="315">
        <f>'Overall Total (2)'!I55+'Overall Total (2)'!J55</f>
        <v>6000</v>
      </c>
      <c r="H55" s="315">
        <f>'Overall Total (2)'!K55</f>
        <v>0</v>
      </c>
      <c r="I55" s="315">
        <f>'Overall Total (2)'!L55</f>
        <v>0</v>
      </c>
      <c r="J55" s="140">
        <f t="shared" si="0"/>
        <v>6000</v>
      </c>
      <c r="K55" s="140">
        <f t="shared" si="1"/>
        <v>6000</v>
      </c>
    </row>
    <row r="56" spans="1:11" ht="26.1" customHeight="1">
      <c r="A56" s="243" t="s">
        <v>978</v>
      </c>
      <c r="B56" s="315">
        <f>'Overall Total (2)'!B56</f>
        <v>0</v>
      </c>
      <c r="C56" s="315">
        <f>'Overall Total (2)'!C56</f>
        <v>0</v>
      </c>
      <c r="D56" s="315">
        <f>'Overall Total (2)'!D56</f>
        <v>0</v>
      </c>
      <c r="E56" s="315">
        <f>'Overall Total (2)'!E56</f>
        <v>0</v>
      </c>
      <c r="F56" s="315">
        <f>'Overall Total (2)'!G56+'Overall Total (2)'!H56</f>
        <v>0</v>
      </c>
      <c r="G56" s="315">
        <f>'Overall Total (2)'!I56+'Overall Total (2)'!J56</f>
        <v>4000</v>
      </c>
      <c r="H56" s="315">
        <f>'Overall Total (2)'!K56</f>
        <v>0</v>
      </c>
      <c r="I56" s="315">
        <f>'Overall Total (2)'!L56</f>
        <v>0</v>
      </c>
      <c r="J56" s="140">
        <f t="shared" si="0"/>
        <v>4000</v>
      </c>
      <c r="K56" s="140">
        <f t="shared" si="1"/>
        <v>4000</v>
      </c>
    </row>
    <row r="57" spans="1:11" ht="26.1" customHeight="1">
      <c r="A57" s="243" t="s">
        <v>977</v>
      </c>
      <c r="B57" s="315">
        <f>'Overall Total (2)'!B57</f>
        <v>0</v>
      </c>
      <c r="C57" s="315">
        <f>'Overall Total (2)'!C57</f>
        <v>0</v>
      </c>
      <c r="D57" s="315">
        <f>'Overall Total (2)'!D57</f>
        <v>0</v>
      </c>
      <c r="E57" s="315">
        <f>'Overall Total (2)'!E57</f>
        <v>0</v>
      </c>
      <c r="F57" s="315">
        <f>'Overall Total (2)'!G57+'Overall Total (2)'!H57</f>
        <v>0</v>
      </c>
      <c r="G57" s="315">
        <f>'Overall Total (2)'!I57+'Overall Total (2)'!J57</f>
        <v>25772</v>
      </c>
      <c r="H57" s="315">
        <f>'Overall Total (2)'!K57</f>
        <v>0</v>
      </c>
      <c r="I57" s="315">
        <f>'Overall Total (2)'!L57</f>
        <v>0</v>
      </c>
      <c r="J57" s="140">
        <f t="shared" si="0"/>
        <v>25772</v>
      </c>
      <c r="K57" s="140">
        <f t="shared" si="1"/>
        <v>25772</v>
      </c>
    </row>
    <row r="58" spans="1:11" ht="26.1" customHeight="1">
      <c r="A58" s="243" t="s">
        <v>976</v>
      </c>
      <c r="B58" s="315">
        <f>'Overall Total (2)'!B58</f>
        <v>0</v>
      </c>
      <c r="C58" s="315">
        <f>'Overall Total (2)'!C58</f>
        <v>0</v>
      </c>
      <c r="D58" s="315">
        <f>'Overall Total (2)'!D58</f>
        <v>0</v>
      </c>
      <c r="E58" s="315">
        <f>'Overall Total (2)'!E58</f>
        <v>0</v>
      </c>
      <c r="F58" s="315">
        <f>'Overall Total (2)'!G58+'Overall Total (2)'!H58</f>
        <v>0</v>
      </c>
      <c r="G58" s="315">
        <f>'Overall Total (2)'!I58+'Overall Total (2)'!J58</f>
        <v>0</v>
      </c>
      <c r="H58" s="315">
        <f>'Overall Total (2)'!K58</f>
        <v>0</v>
      </c>
      <c r="I58" s="315">
        <f>'Overall Total (2)'!L58</f>
        <v>0</v>
      </c>
      <c r="J58" s="140">
        <f t="shared" si="0"/>
        <v>0</v>
      </c>
      <c r="K58" s="140">
        <f t="shared" si="1"/>
        <v>0</v>
      </c>
    </row>
    <row r="59" spans="1:11" ht="26.1" customHeight="1">
      <c r="A59" s="243" t="s">
        <v>975</v>
      </c>
      <c r="B59" s="315">
        <f>'Overall Total (2)'!B59</f>
        <v>0</v>
      </c>
      <c r="C59" s="315">
        <f>'Overall Total (2)'!C59</f>
        <v>0</v>
      </c>
      <c r="D59" s="315">
        <f>'Overall Total (2)'!D59</f>
        <v>0</v>
      </c>
      <c r="E59" s="315">
        <f>'Overall Total (2)'!E59</f>
        <v>0</v>
      </c>
      <c r="F59" s="315">
        <f>'Overall Total (2)'!G59+'Overall Total (2)'!H59</f>
        <v>0</v>
      </c>
      <c r="G59" s="315">
        <f>'Overall Total (2)'!I59+'Overall Total (2)'!J59</f>
        <v>25772</v>
      </c>
      <c r="H59" s="315">
        <f>'Overall Total (2)'!K59</f>
        <v>0</v>
      </c>
      <c r="I59" s="315">
        <f>'Overall Total (2)'!L59</f>
        <v>0</v>
      </c>
      <c r="J59" s="140">
        <f t="shared" si="0"/>
        <v>25772</v>
      </c>
      <c r="K59" s="140">
        <f t="shared" si="1"/>
        <v>25772</v>
      </c>
    </row>
    <row r="60" spans="1:11" ht="26.1" customHeight="1">
      <c r="A60" s="245" t="s">
        <v>973</v>
      </c>
      <c r="B60" s="315">
        <f>'Overall Total (2)'!B60</f>
        <v>0</v>
      </c>
      <c r="C60" s="315">
        <f>'Overall Total (2)'!C60</f>
        <v>0</v>
      </c>
      <c r="D60" s="315">
        <f>'Overall Total (2)'!D60</f>
        <v>0</v>
      </c>
      <c r="E60" s="315">
        <f>'Overall Total (2)'!E60</f>
        <v>0</v>
      </c>
      <c r="F60" s="315">
        <f>'Overall Total (2)'!G60+'Overall Total (2)'!H60</f>
        <v>0</v>
      </c>
      <c r="G60" s="315">
        <f>'Overall Total (2)'!I60+'Overall Total (2)'!J60</f>
        <v>0</v>
      </c>
      <c r="H60" s="315">
        <f>'Overall Total (2)'!K60</f>
        <v>0</v>
      </c>
      <c r="I60" s="315">
        <f>'Overall Total (2)'!L60</f>
        <v>0</v>
      </c>
      <c r="J60" s="140">
        <f t="shared" si="0"/>
        <v>0</v>
      </c>
      <c r="K60" s="140">
        <f t="shared" si="1"/>
        <v>0</v>
      </c>
    </row>
    <row r="61" spans="1:11" ht="26.1" customHeight="1">
      <c r="A61" s="245" t="s">
        <v>878</v>
      </c>
      <c r="B61" s="315">
        <f>'Overall Total (2)'!B61</f>
        <v>0</v>
      </c>
      <c r="C61" s="315">
        <f>'Overall Total (2)'!C61</f>
        <v>0</v>
      </c>
      <c r="D61" s="315">
        <f>'Overall Total (2)'!D61</f>
        <v>0</v>
      </c>
      <c r="E61" s="315">
        <f>'Overall Total (2)'!E61</f>
        <v>0</v>
      </c>
      <c r="F61" s="315">
        <f>'Overall Total (2)'!G61+'Overall Total (2)'!H61</f>
        <v>0</v>
      </c>
      <c r="G61" s="315">
        <f>'Overall Total (2)'!I61+'Overall Total (2)'!J61</f>
        <v>86329</v>
      </c>
      <c r="H61" s="315">
        <f>'Overall Total (2)'!K61</f>
        <v>0</v>
      </c>
      <c r="I61" s="315">
        <f>'Overall Total (2)'!L61</f>
        <v>0</v>
      </c>
      <c r="J61" s="140">
        <f t="shared" si="0"/>
        <v>86329</v>
      </c>
      <c r="K61" s="140">
        <f t="shared" si="1"/>
        <v>86329</v>
      </c>
    </row>
    <row r="62" spans="1:11" ht="26.1" customHeight="1">
      <c r="A62" s="134" t="s">
        <v>893</v>
      </c>
      <c r="B62" s="141">
        <f>+SUM(B7:B61)</f>
        <v>1474048</v>
      </c>
      <c r="C62" s="141">
        <f t="shared" ref="C62:K62" si="2">+SUM(C7:C61)</f>
        <v>168557</v>
      </c>
      <c r="D62" s="141">
        <f t="shared" si="2"/>
        <v>703828</v>
      </c>
      <c r="E62" s="141">
        <f t="shared" si="2"/>
        <v>0</v>
      </c>
      <c r="F62" s="141">
        <f t="shared" si="2"/>
        <v>363106</v>
      </c>
      <c r="G62" s="141">
        <f t="shared" si="2"/>
        <v>378534</v>
      </c>
      <c r="H62" s="141">
        <f t="shared" si="2"/>
        <v>91550</v>
      </c>
      <c r="I62" s="141">
        <f t="shared" si="2"/>
        <v>454560</v>
      </c>
      <c r="J62" s="141">
        <f t="shared" si="2"/>
        <v>3634183</v>
      </c>
      <c r="K62" s="141">
        <f t="shared" si="2"/>
        <v>3634183</v>
      </c>
    </row>
    <row r="63" spans="1:11">
      <c r="A63" s="76"/>
      <c r="B63" s="138"/>
      <c r="C63" s="138"/>
      <c r="D63" s="138"/>
      <c r="E63" s="138"/>
      <c r="F63" s="138"/>
      <c r="G63" s="138"/>
      <c r="H63" s="138"/>
      <c r="I63" s="138"/>
      <c r="J63" s="138"/>
    </row>
    <row r="64" spans="1:11">
      <c r="A64" s="76"/>
      <c r="B64" s="76"/>
      <c r="C64" s="76"/>
      <c r="D64" s="76"/>
      <c r="E64" s="76"/>
      <c r="F64" s="76"/>
      <c r="G64" s="76"/>
    </row>
    <row r="65" spans="1:7">
      <c r="A65" s="76"/>
      <c r="B65" s="76"/>
      <c r="C65" s="76"/>
      <c r="D65" s="76"/>
      <c r="E65" s="76"/>
      <c r="F65" s="76"/>
      <c r="G65" s="76"/>
    </row>
    <row r="66" spans="1:7">
      <c r="A66" s="76"/>
      <c r="B66" s="76"/>
      <c r="C66" s="76"/>
      <c r="D66" s="76"/>
      <c r="E66" s="76"/>
      <c r="F66" s="76"/>
      <c r="G66" s="76"/>
    </row>
    <row r="67" spans="1:7">
      <c r="A67" s="76"/>
      <c r="B67" s="76"/>
      <c r="C67" s="76"/>
      <c r="D67" s="76"/>
      <c r="E67" s="76"/>
      <c r="F67" s="76"/>
      <c r="G67" s="76"/>
    </row>
    <row r="68" spans="1:7">
      <c r="A68" s="76"/>
      <c r="B68" s="76"/>
      <c r="C68" s="76"/>
      <c r="D68" s="76"/>
      <c r="E68" s="76"/>
      <c r="F68" s="76"/>
      <c r="G68" s="76"/>
    </row>
    <row r="69" spans="1:7">
      <c r="A69" s="76"/>
      <c r="B69" s="76"/>
      <c r="C69" s="76"/>
      <c r="D69" s="76"/>
      <c r="E69" s="76"/>
      <c r="F69" s="76"/>
      <c r="G69" s="76"/>
    </row>
    <row r="70" spans="1:7">
      <c r="A70" s="76"/>
      <c r="B70" s="76"/>
      <c r="C70" s="76"/>
      <c r="D70" s="76"/>
      <c r="E70" s="76"/>
      <c r="F70" s="76"/>
      <c r="G70" s="76"/>
    </row>
    <row r="71" spans="1:7">
      <c r="A71" s="76"/>
      <c r="B71" s="76"/>
      <c r="C71" s="76"/>
      <c r="D71" s="76"/>
      <c r="E71" s="76"/>
      <c r="F71" s="76"/>
      <c r="G71" s="76"/>
    </row>
    <row r="72" spans="1:7">
      <c r="A72" s="76"/>
      <c r="B72" s="76"/>
      <c r="C72" s="76"/>
      <c r="D72" s="76"/>
      <c r="E72" s="76"/>
      <c r="F72" s="76"/>
      <c r="G72" s="76"/>
    </row>
    <row r="73" spans="1:7">
      <c r="A73" s="76"/>
      <c r="B73" s="76"/>
      <c r="C73" s="76"/>
      <c r="D73" s="76"/>
      <c r="E73" s="76"/>
      <c r="F73" s="76"/>
      <c r="G73" s="76"/>
    </row>
    <row r="74" spans="1:7">
      <c r="A74" s="76"/>
      <c r="B74" s="76"/>
      <c r="C74" s="76"/>
      <c r="D74" s="76"/>
      <c r="E74" s="76"/>
      <c r="F74" s="76"/>
      <c r="G74" s="76"/>
    </row>
    <row r="75" spans="1:7">
      <c r="A75" s="76"/>
      <c r="B75" s="76"/>
      <c r="C75" s="76"/>
      <c r="D75" s="76"/>
      <c r="E75" s="76"/>
      <c r="F75" s="76"/>
      <c r="G75" s="76"/>
    </row>
    <row r="76" spans="1:7">
      <c r="A76" s="76"/>
      <c r="B76" s="76"/>
      <c r="C76" s="76"/>
      <c r="D76" s="76"/>
      <c r="E76" s="76"/>
      <c r="F76" s="76"/>
      <c r="G76" s="76"/>
    </row>
    <row r="77" spans="1:7">
      <c r="A77" s="76"/>
      <c r="B77" s="76"/>
      <c r="C77" s="76"/>
      <c r="D77" s="76"/>
      <c r="E77" s="76"/>
      <c r="F77" s="76"/>
      <c r="G77" s="76"/>
    </row>
    <row r="78" spans="1:7">
      <c r="A78" s="76"/>
      <c r="B78" s="76"/>
      <c r="C78" s="76"/>
      <c r="D78" s="76"/>
      <c r="E78" s="76"/>
      <c r="F78" s="76"/>
      <c r="G78" s="76"/>
    </row>
    <row r="79" spans="1:7">
      <c r="A79" s="76"/>
      <c r="B79" s="76"/>
      <c r="C79" s="76"/>
      <c r="D79" s="76"/>
      <c r="E79" s="76"/>
      <c r="F79" s="76"/>
      <c r="G79" s="76"/>
    </row>
    <row r="80" spans="1:7">
      <c r="A80" s="76"/>
      <c r="B80" s="76"/>
      <c r="C80" s="76"/>
      <c r="D80" s="76"/>
      <c r="E80" s="76"/>
      <c r="F80" s="76"/>
      <c r="G80" s="76"/>
    </row>
    <row r="81" spans="1:7">
      <c r="A81" s="76"/>
      <c r="B81" s="76"/>
      <c r="C81" s="76"/>
      <c r="D81" s="76"/>
      <c r="E81" s="76"/>
      <c r="F81" s="76"/>
      <c r="G81" s="76"/>
    </row>
    <row r="82" spans="1:7">
      <c r="A82" s="76"/>
      <c r="B82" s="76"/>
      <c r="C82" s="76"/>
      <c r="D82" s="76"/>
      <c r="E82" s="76"/>
      <c r="F82" s="76"/>
      <c r="G82" s="76"/>
    </row>
    <row r="83" spans="1:7">
      <c r="A83" s="76"/>
      <c r="B83" s="76"/>
      <c r="C83" s="76"/>
      <c r="D83" s="76"/>
      <c r="E83" s="76"/>
      <c r="F83" s="76"/>
      <c r="G83" s="76"/>
    </row>
    <row r="84" spans="1:7">
      <c r="A84" s="76"/>
      <c r="B84" s="76"/>
      <c r="C84" s="76"/>
      <c r="D84" s="76"/>
      <c r="E84" s="76"/>
      <c r="F84" s="76"/>
      <c r="G84" s="76"/>
    </row>
    <row r="85" spans="1:7">
      <c r="A85" s="76"/>
      <c r="B85" s="76"/>
      <c r="C85" s="76"/>
      <c r="D85" s="76"/>
      <c r="E85" s="76"/>
      <c r="F85" s="76"/>
      <c r="G85" s="76"/>
    </row>
    <row r="86" spans="1:7">
      <c r="A86" s="76"/>
      <c r="B86" s="76"/>
      <c r="C86" s="76"/>
      <c r="D86" s="76"/>
      <c r="E86" s="76"/>
      <c r="F86" s="76"/>
      <c r="G86" s="76"/>
    </row>
    <row r="87" spans="1:7">
      <c r="A87" s="76"/>
      <c r="B87" s="76"/>
      <c r="C87" s="76"/>
      <c r="D87" s="76"/>
      <c r="E87" s="76"/>
      <c r="F87" s="76"/>
      <c r="G87" s="76"/>
    </row>
    <row r="88" spans="1:7">
      <c r="A88" s="76"/>
      <c r="B88" s="76"/>
      <c r="C88" s="76"/>
      <c r="D88" s="76"/>
      <c r="E88" s="76"/>
      <c r="F88" s="76"/>
      <c r="G88" s="76"/>
    </row>
    <row r="89" spans="1:7">
      <c r="A89" s="76"/>
      <c r="B89" s="76"/>
      <c r="C89" s="76"/>
      <c r="D89" s="76"/>
      <c r="E89" s="76"/>
      <c r="F89" s="76"/>
      <c r="G89" s="76"/>
    </row>
    <row r="90" spans="1:7">
      <c r="A90" s="76"/>
      <c r="B90" s="76"/>
      <c r="C90" s="76"/>
      <c r="D90" s="76"/>
      <c r="E90" s="76"/>
      <c r="F90" s="76"/>
      <c r="G90" s="76"/>
    </row>
    <row r="91" spans="1:7">
      <c r="A91" s="76"/>
      <c r="B91" s="76"/>
      <c r="C91" s="76"/>
      <c r="D91" s="76"/>
      <c r="E91" s="76"/>
      <c r="F91" s="76"/>
      <c r="G91" s="76"/>
    </row>
  </sheetData>
  <sheetProtection password="C14D" sheet="1" objects="1" scenarios="1"/>
  <conditionalFormatting sqref="D1">
    <cfRule type="containsText" dxfId="0" priority="1" operator="containsText" text="Errors">
      <formula>NOT(ISERROR(SEARCH("Errors",D1)))</formula>
    </cfRule>
  </conditionalFormatting>
  <dataValidations count="3">
    <dataValidation type="list" showInputMessage="1" showErrorMessage="1" sqref="A2">
      <formula1>CAU</formula1>
    </dataValidation>
    <dataValidation type="whole" allowBlank="1" showInputMessage="1" showErrorMessage="1" errorTitle="Data Validation" error="Please enter a whole number between 0 and 2147483647." sqref="B7:I61">
      <formula1>0</formula1>
      <formula2>2147483647</formula2>
    </dataValidation>
    <dataValidation type="whole" allowBlank="1" showInputMessage="1" showErrorMessage="1" errorTitle="Data Validation" error="Please enter a whole number between 0 and 2147483647." sqref="J7:K61 B62:K62">
      <formula1>0</formula1>
      <formula2>10000000000</formula2>
    </dataValidation>
  </dataValidations>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1">
        <x14:dataValidation type="list" showInputMessage="1" showErrorMessage="1">
          <x14:formula1>
            <xm:f>'Addl Info'!$A$2:$A$3</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B14"/>
  <sheetViews>
    <sheetView workbookViewId="0">
      <pane xSplit="1" ySplit="3" topLeftCell="B4" activePane="bottomRight" state="frozen"/>
      <selection pane="topRight" activeCell="B1" sqref="B1"/>
      <selection pane="bottomLeft" activeCell="A4" sqref="A4"/>
      <selection pane="bottomRight" activeCell="A11" sqref="A11"/>
    </sheetView>
  </sheetViews>
  <sheetFormatPr defaultColWidth="9.109375" defaultRowHeight="15.6"/>
  <cols>
    <col min="1" max="1" width="31" style="29" bestFit="1" customWidth="1"/>
    <col min="2" max="148" width="13" style="29" customWidth="1"/>
    <col min="149" max="149" width="2.33203125" style="29" customWidth="1"/>
    <col min="150" max="150" width="13" style="29" customWidth="1"/>
    <col min="151" max="153" width="2.33203125" style="29" customWidth="1"/>
    <col min="154" max="16384" width="9.109375" style="29"/>
  </cols>
  <sheetData>
    <row r="2" spans="1:2">
      <c r="A2" s="7"/>
    </row>
    <row r="3" spans="1:2">
      <c r="A3" s="7" t="s">
        <v>44</v>
      </c>
    </row>
    <row r="4" spans="1:2">
      <c r="A4" s="7"/>
    </row>
    <row r="5" spans="1:2">
      <c r="A5" s="29" t="s">
        <v>45</v>
      </c>
    </row>
    <row r="6" spans="1:2">
      <c r="A6" s="29" t="s">
        <v>46</v>
      </c>
    </row>
    <row r="7" spans="1:2">
      <c r="A7" s="29" t="s">
        <v>47</v>
      </c>
    </row>
    <row r="13" spans="1:2">
      <c r="B13" s="71"/>
    </row>
    <row r="14" spans="1:2">
      <c r="B14" s="71"/>
    </row>
  </sheetData>
  <sortState ref="A5:A7">
    <sortCondition ref="A5:A7"/>
  </sortState>
  <printOptions headings="1" gridLines="1"/>
  <pageMargins left="0.75" right="0.75" top="1" bottom="1" header="0.5" footer="0.5"/>
  <pageSetup scale="51" fitToWidth="8"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S120"/>
  <sheetViews>
    <sheetView workbookViewId="0">
      <pane xSplit="1" ySplit="3" topLeftCell="B4" activePane="bottomRight" state="frozen"/>
      <selection pane="topRight" activeCell="B1" sqref="B1"/>
      <selection pane="bottomLeft" activeCell="A4" sqref="A4"/>
      <selection pane="bottomRight" activeCell="H4" sqref="H4"/>
    </sheetView>
  </sheetViews>
  <sheetFormatPr defaultColWidth="9.109375" defaultRowHeight="15.6"/>
  <cols>
    <col min="1" max="1" width="31" style="29" bestFit="1" customWidth="1"/>
    <col min="2" max="2" width="7.33203125" style="29" customWidth="1"/>
    <col min="3" max="3" width="8.33203125" style="30" customWidth="1"/>
    <col min="4" max="4" width="17.109375" style="35" customWidth="1"/>
    <col min="5" max="5" width="18.5546875" style="36" customWidth="1"/>
    <col min="6" max="6" width="16.88671875" style="64" customWidth="1"/>
    <col min="7" max="7" width="14.5546875" style="37" customWidth="1"/>
    <col min="8" max="8" width="17.5546875" style="38" customWidth="1"/>
    <col min="9" max="9" width="15.44140625" style="31" customWidth="1"/>
    <col min="10" max="10" width="16.33203125" style="40" customWidth="1"/>
    <col min="11" max="11" width="15.6640625" style="39" bestFit="1" customWidth="1"/>
    <col min="12" max="12" width="15.6640625" style="41" bestFit="1" customWidth="1"/>
    <col min="13" max="13" width="15.6640625" style="31" bestFit="1" customWidth="1"/>
    <col min="14" max="14" width="15.88671875" style="33" customWidth="1"/>
    <col min="15" max="15" width="13.88671875" style="34" customWidth="1"/>
    <col min="16" max="16" width="20.5546875" style="45" customWidth="1"/>
    <col min="17" max="177" width="13" style="29" customWidth="1"/>
    <col min="178" max="178" width="2.33203125" style="29" customWidth="1"/>
    <col min="179" max="179" width="13" style="29" customWidth="1"/>
    <col min="180" max="182" width="2.33203125" style="29" customWidth="1"/>
    <col min="183" max="16384" width="9.109375" style="29"/>
  </cols>
  <sheetData>
    <row r="1" spans="1:19">
      <c r="D1" s="14" t="s">
        <v>48</v>
      </c>
      <c r="E1" s="15" t="s">
        <v>49</v>
      </c>
      <c r="F1" s="62" t="s">
        <v>50</v>
      </c>
      <c r="G1" s="16" t="s">
        <v>51</v>
      </c>
      <c r="H1" s="18" t="s">
        <v>52</v>
      </c>
      <c r="I1" s="19" t="s">
        <v>53</v>
      </c>
      <c r="J1" s="16" t="s">
        <v>54</v>
      </c>
      <c r="K1" s="21" t="s">
        <v>55</v>
      </c>
      <c r="L1" s="27" t="s">
        <v>56</v>
      </c>
      <c r="M1" s="22"/>
      <c r="N1" s="23"/>
      <c r="O1" s="25" t="s">
        <v>1088</v>
      </c>
      <c r="P1" s="28" t="s">
        <v>1087</v>
      </c>
    </row>
    <row r="2" spans="1:19">
      <c r="A2" s="7"/>
      <c r="B2" s="7"/>
      <c r="C2" s="6"/>
      <c r="D2" s="14" t="s">
        <v>57</v>
      </c>
      <c r="E2" s="15" t="s">
        <v>58</v>
      </c>
      <c r="F2" s="62" t="s">
        <v>59</v>
      </c>
      <c r="G2" s="16" t="s">
        <v>60</v>
      </c>
      <c r="H2" s="18" t="s">
        <v>61</v>
      </c>
      <c r="I2" s="19" t="s">
        <v>62</v>
      </c>
      <c r="J2" s="16" t="s">
        <v>63</v>
      </c>
      <c r="K2" s="21" t="s">
        <v>64</v>
      </c>
      <c r="L2" s="27" t="s">
        <v>65</v>
      </c>
      <c r="M2" s="19" t="s">
        <v>1086</v>
      </c>
      <c r="N2" s="23"/>
      <c r="O2" s="42"/>
      <c r="P2" s="328"/>
    </row>
    <row r="3" spans="1:19">
      <c r="A3" s="7" t="s">
        <v>44</v>
      </c>
      <c r="B3" s="7" t="s">
        <v>66</v>
      </c>
      <c r="C3" s="6" t="s">
        <v>67</v>
      </c>
      <c r="D3" s="14" t="s">
        <v>68</v>
      </c>
      <c r="E3" s="15" t="s">
        <v>68</v>
      </c>
      <c r="F3" s="62" t="s">
        <v>68</v>
      </c>
      <c r="G3" s="16" t="s">
        <v>68</v>
      </c>
      <c r="H3" s="18" t="s">
        <v>68</v>
      </c>
      <c r="I3" s="19" t="s">
        <v>69</v>
      </c>
      <c r="J3" s="16" t="s">
        <v>70</v>
      </c>
      <c r="K3" s="21" t="s">
        <v>71</v>
      </c>
      <c r="L3" s="27" t="s">
        <v>72</v>
      </c>
      <c r="M3" s="20"/>
      <c r="N3" s="24" t="s">
        <v>1081</v>
      </c>
      <c r="O3" s="43"/>
      <c r="P3" s="329"/>
    </row>
    <row r="4" spans="1:19">
      <c r="A4" s="29" t="s">
        <v>73</v>
      </c>
      <c r="B4" s="11"/>
      <c r="C4" s="12"/>
      <c r="D4" s="199">
        <v>341639</v>
      </c>
      <c r="E4" s="200">
        <v>559582</v>
      </c>
      <c r="F4" s="201">
        <v>301093</v>
      </c>
      <c r="G4" s="202">
        <v>18353</v>
      </c>
      <c r="H4" s="203">
        <v>253381</v>
      </c>
      <c r="I4" s="204">
        <v>13702</v>
      </c>
      <c r="J4" s="205">
        <v>191160</v>
      </c>
      <c r="K4" s="206">
        <v>55710</v>
      </c>
      <c r="L4" s="207">
        <v>86329</v>
      </c>
      <c r="M4" s="208">
        <v>168557</v>
      </c>
      <c r="N4" s="209">
        <v>17931</v>
      </c>
      <c r="O4" s="210">
        <v>18351</v>
      </c>
      <c r="P4" s="211">
        <v>28657</v>
      </c>
    </row>
    <row r="5" spans="1:19">
      <c r="A5" s="29" t="s">
        <v>46</v>
      </c>
      <c r="B5" s="13"/>
      <c r="C5" s="12"/>
      <c r="D5" s="199">
        <v>4801203</v>
      </c>
      <c r="E5" s="200">
        <v>10329809</v>
      </c>
      <c r="F5" s="201">
        <v>3592918</v>
      </c>
      <c r="G5" s="202">
        <v>342606</v>
      </c>
      <c r="H5" s="203">
        <v>2076016</v>
      </c>
      <c r="I5" s="204">
        <v>530591</v>
      </c>
      <c r="J5" s="205">
        <v>1212138</v>
      </c>
      <c r="K5" s="206">
        <v>227505</v>
      </c>
      <c r="L5" s="207">
        <v>1510850</v>
      </c>
      <c r="M5" s="208">
        <v>2131410</v>
      </c>
      <c r="N5" s="209">
        <v>93089</v>
      </c>
      <c r="O5" s="210">
        <v>57529</v>
      </c>
      <c r="P5" s="211">
        <v>147969</v>
      </c>
    </row>
    <row r="6" spans="1:19">
      <c r="A6" s="29" t="s">
        <v>74</v>
      </c>
      <c r="B6" s="11"/>
      <c r="C6" s="12"/>
      <c r="D6" s="199">
        <v>983870</v>
      </c>
      <c r="E6" s="200">
        <v>2661181</v>
      </c>
      <c r="F6" s="201">
        <v>822349</v>
      </c>
      <c r="G6" s="202">
        <v>87282</v>
      </c>
      <c r="H6" s="203">
        <v>500288</v>
      </c>
      <c r="I6" s="204">
        <v>62617</v>
      </c>
      <c r="J6" s="205">
        <v>522100</v>
      </c>
      <c r="K6" s="206">
        <v>111456</v>
      </c>
      <c r="L6" s="207">
        <v>432321</v>
      </c>
      <c r="M6" s="208">
        <v>405377</v>
      </c>
      <c r="N6" s="209">
        <v>47911</v>
      </c>
      <c r="O6" s="210">
        <v>59100</v>
      </c>
      <c r="P6" s="211">
        <v>79318</v>
      </c>
      <c r="Q6" s="32"/>
      <c r="S6" s="32"/>
    </row>
    <row r="7" spans="1:19">
      <c r="B7" s="11"/>
      <c r="C7" s="12"/>
      <c r="D7" s="47"/>
      <c r="E7" s="48"/>
      <c r="F7" s="63"/>
      <c r="G7" s="17"/>
      <c r="H7" s="49"/>
      <c r="I7" s="54"/>
      <c r="J7" s="55"/>
      <c r="K7" s="56"/>
      <c r="L7" s="53"/>
      <c r="M7" s="26"/>
      <c r="N7" s="58"/>
      <c r="O7" s="57"/>
      <c r="P7" s="44"/>
    </row>
    <row r="8" spans="1:19">
      <c r="B8" s="11"/>
      <c r="C8" s="12"/>
      <c r="D8" s="47"/>
      <c r="E8" s="48"/>
      <c r="F8" s="63"/>
      <c r="G8" s="17"/>
      <c r="H8" s="49"/>
      <c r="I8" s="50"/>
      <c r="J8" s="51"/>
      <c r="K8" s="52"/>
      <c r="L8" s="53"/>
      <c r="M8" s="26"/>
      <c r="N8" s="58"/>
      <c r="O8" s="57"/>
      <c r="P8" s="44"/>
    </row>
    <row r="9" spans="1:19">
      <c r="B9" s="11"/>
      <c r="C9" s="12"/>
      <c r="D9" s="47"/>
      <c r="E9" s="48"/>
      <c r="F9" s="70"/>
      <c r="G9" s="17"/>
      <c r="H9" s="49"/>
      <c r="I9" s="50"/>
      <c r="J9" s="51"/>
      <c r="K9" s="52"/>
      <c r="L9" s="53"/>
      <c r="M9" s="26"/>
      <c r="N9" s="58"/>
      <c r="O9" s="57"/>
      <c r="P9" s="44"/>
    </row>
    <row r="10" spans="1:19">
      <c r="B10" s="11"/>
      <c r="C10" s="12"/>
      <c r="D10" s="47"/>
      <c r="E10" s="48"/>
      <c r="F10" s="63"/>
      <c r="G10" s="17"/>
      <c r="H10" s="49"/>
      <c r="I10" s="50"/>
      <c r="J10" s="51"/>
      <c r="K10" s="52"/>
      <c r="L10" s="53"/>
      <c r="M10" s="26"/>
      <c r="N10" s="58"/>
      <c r="O10" s="57"/>
      <c r="P10" s="44"/>
    </row>
    <row r="11" spans="1:19">
      <c r="B11" s="11"/>
      <c r="C11" s="12"/>
      <c r="D11" s="47"/>
      <c r="E11" s="48"/>
      <c r="F11" s="63"/>
      <c r="G11" s="17"/>
      <c r="H11" s="49"/>
      <c r="I11" s="50"/>
      <c r="J11" s="51"/>
      <c r="K11" s="52"/>
      <c r="L11" s="53"/>
      <c r="M11" s="26"/>
      <c r="N11" s="58"/>
      <c r="O11" s="57"/>
      <c r="P11" s="44"/>
    </row>
    <row r="12" spans="1:19">
      <c r="B12" s="13"/>
      <c r="C12" s="12"/>
      <c r="D12" s="47"/>
      <c r="E12" s="48"/>
      <c r="F12" s="63"/>
      <c r="G12" s="17"/>
      <c r="H12" s="49"/>
      <c r="I12" s="50"/>
      <c r="J12" s="51"/>
      <c r="K12" s="52"/>
      <c r="L12" s="53"/>
      <c r="M12" s="26"/>
      <c r="N12" s="58"/>
      <c r="O12" s="57"/>
      <c r="P12" s="44"/>
    </row>
    <row r="13" spans="1:19">
      <c r="B13" s="11"/>
      <c r="C13" s="12"/>
      <c r="D13" s="47"/>
      <c r="E13" s="48"/>
      <c r="F13" s="63"/>
      <c r="G13" s="17"/>
      <c r="H13" s="49"/>
      <c r="I13" s="50"/>
      <c r="J13" s="51"/>
      <c r="K13" s="52"/>
      <c r="L13" s="53"/>
      <c r="M13" s="26"/>
      <c r="N13" s="58"/>
      <c r="O13" s="57"/>
      <c r="P13" s="44"/>
    </row>
    <row r="14" spans="1:19">
      <c r="B14" s="11"/>
      <c r="C14" s="12"/>
      <c r="D14" s="47"/>
      <c r="E14" s="48"/>
      <c r="F14" s="63"/>
      <c r="G14" s="17"/>
      <c r="H14" s="49"/>
      <c r="I14" s="50"/>
      <c r="J14" s="51"/>
      <c r="K14" s="52"/>
      <c r="L14" s="53"/>
      <c r="M14" s="26"/>
      <c r="N14" s="58"/>
      <c r="O14" s="57"/>
      <c r="P14" s="44"/>
    </row>
    <row r="15" spans="1:19">
      <c r="B15" s="13"/>
      <c r="C15" s="12"/>
      <c r="D15" s="47"/>
      <c r="E15" s="48"/>
      <c r="F15" s="63"/>
      <c r="G15" s="17"/>
      <c r="H15" s="49"/>
      <c r="I15" s="50"/>
      <c r="J15" s="51"/>
      <c r="K15" s="52"/>
      <c r="L15" s="53"/>
      <c r="M15" s="26"/>
      <c r="N15" s="58"/>
      <c r="O15" s="57"/>
      <c r="P15" s="44"/>
    </row>
    <row r="16" spans="1:19">
      <c r="B16" s="11"/>
      <c r="C16" s="12"/>
      <c r="D16" s="47"/>
      <c r="E16" s="48"/>
      <c r="F16" s="63"/>
      <c r="G16" s="17"/>
      <c r="H16" s="49"/>
      <c r="I16" s="50"/>
      <c r="J16" s="51"/>
      <c r="K16" s="52"/>
      <c r="L16" s="53"/>
      <c r="M16" s="26"/>
      <c r="N16" s="58"/>
      <c r="O16" s="57"/>
      <c r="P16" s="44"/>
    </row>
    <row r="17" spans="2:16">
      <c r="B17" s="11"/>
      <c r="C17" s="12"/>
      <c r="D17" s="47"/>
      <c r="E17" s="48"/>
      <c r="F17" s="63"/>
      <c r="G17" s="17"/>
      <c r="H17" s="49"/>
      <c r="I17" s="50"/>
      <c r="J17" s="51"/>
      <c r="K17" s="52"/>
      <c r="L17" s="53"/>
      <c r="M17" s="26"/>
      <c r="N17" s="58"/>
      <c r="O17" s="57"/>
      <c r="P17" s="44"/>
    </row>
    <row r="18" spans="2:16">
      <c r="B18" s="11"/>
      <c r="C18" s="12"/>
      <c r="D18" s="47"/>
      <c r="E18" s="48"/>
      <c r="F18" s="63"/>
      <c r="G18" s="17"/>
      <c r="H18" s="49"/>
      <c r="I18" s="50"/>
      <c r="J18" s="51"/>
      <c r="K18" s="52"/>
      <c r="L18" s="53"/>
      <c r="M18" s="26"/>
      <c r="N18" s="58"/>
      <c r="O18" s="57"/>
      <c r="P18" s="44"/>
    </row>
    <row r="19" spans="2:16">
      <c r="B19" s="11"/>
      <c r="C19" s="12"/>
      <c r="D19" s="47"/>
      <c r="E19" s="48"/>
      <c r="F19" s="63"/>
      <c r="G19" s="17"/>
      <c r="H19" s="49"/>
      <c r="I19" s="50"/>
      <c r="J19" s="51"/>
      <c r="K19" s="52"/>
      <c r="L19" s="53"/>
      <c r="M19" s="26"/>
      <c r="N19" s="58"/>
      <c r="O19" s="57"/>
      <c r="P19" s="44"/>
    </row>
    <row r="20" spans="2:16">
      <c r="B20" s="11"/>
      <c r="C20" s="12"/>
      <c r="D20" s="47"/>
      <c r="E20" s="48"/>
      <c r="F20" s="63"/>
      <c r="G20" s="17"/>
      <c r="H20" s="49"/>
      <c r="I20" s="50"/>
      <c r="J20" s="51"/>
      <c r="K20" s="52"/>
      <c r="L20" s="53"/>
      <c r="M20" s="26"/>
      <c r="N20" s="58"/>
      <c r="O20" s="57"/>
      <c r="P20" s="44"/>
    </row>
    <row r="21" spans="2:16">
      <c r="B21" s="13"/>
      <c r="C21" s="12"/>
      <c r="D21" s="47"/>
      <c r="E21" s="48"/>
      <c r="F21" s="63"/>
      <c r="G21" s="17"/>
      <c r="H21" s="49"/>
      <c r="I21" s="50"/>
      <c r="J21" s="51"/>
      <c r="K21" s="52"/>
      <c r="L21" s="53"/>
      <c r="M21" s="26"/>
      <c r="N21" s="58"/>
      <c r="O21" s="57"/>
      <c r="P21" s="44"/>
    </row>
    <row r="22" spans="2:16">
      <c r="B22" s="11"/>
      <c r="C22" s="12"/>
      <c r="D22" s="47"/>
      <c r="E22" s="48"/>
      <c r="F22" s="63"/>
      <c r="G22" s="17"/>
      <c r="H22" s="49"/>
      <c r="I22" s="50"/>
      <c r="J22" s="51"/>
      <c r="K22" s="52"/>
      <c r="L22" s="53"/>
      <c r="M22" s="26"/>
      <c r="N22" s="58"/>
      <c r="O22" s="57"/>
      <c r="P22" s="44"/>
    </row>
    <row r="23" spans="2:16">
      <c r="B23" s="11"/>
      <c r="C23" s="12"/>
      <c r="D23" s="47"/>
      <c r="E23" s="48"/>
      <c r="F23" s="63"/>
      <c r="G23" s="17"/>
      <c r="H23" s="49"/>
      <c r="I23" s="50"/>
      <c r="J23" s="51"/>
      <c r="K23" s="52"/>
      <c r="L23" s="53"/>
      <c r="M23" s="26"/>
      <c r="N23" s="58"/>
      <c r="O23" s="57"/>
      <c r="P23" s="44"/>
    </row>
    <row r="24" spans="2:16">
      <c r="B24" s="11"/>
      <c r="C24" s="12"/>
      <c r="D24" s="47"/>
      <c r="E24" s="48"/>
      <c r="F24" s="63"/>
      <c r="G24" s="17"/>
      <c r="H24" s="49"/>
      <c r="I24" s="50"/>
      <c r="J24" s="51"/>
      <c r="K24" s="52"/>
      <c r="L24" s="53"/>
      <c r="M24" s="26"/>
      <c r="N24" s="58"/>
      <c r="O24" s="57"/>
      <c r="P24" s="44"/>
    </row>
    <row r="25" spans="2:16">
      <c r="B25" s="11"/>
      <c r="C25" s="12"/>
      <c r="D25" s="47"/>
      <c r="E25" s="48"/>
      <c r="F25" s="63"/>
      <c r="G25" s="17"/>
      <c r="H25" s="49"/>
      <c r="I25" s="50"/>
      <c r="J25" s="51"/>
      <c r="K25" s="52"/>
      <c r="L25" s="53"/>
      <c r="M25" s="26"/>
      <c r="N25" s="58"/>
      <c r="O25" s="57"/>
      <c r="P25" s="44"/>
    </row>
    <row r="26" spans="2:16">
      <c r="B26" s="13"/>
      <c r="C26" s="12"/>
      <c r="D26" s="47"/>
      <c r="E26" s="48"/>
      <c r="F26" s="63"/>
      <c r="G26" s="17"/>
      <c r="H26" s="49"/>
      <c r="I26" s="50"/>
      <c r="J26" s="51"/>
      <c r="K26" s="52"/>
      <c r="L26" s="53"/>
      <c r="M26" s="26"/>
      <c r="N26" s="58"/>
      <c r="O26" s="57"/>
      <c r="P26" s="44"/>
    </row>
    <row r="27" spans="2:16" ht="15.75" customHeight="1">
      <c r="B27" s="11"/>
      <c r="C27" s="12"/>
      <c r="D27" s="47"/>
      <c r="E27" s="48"/>
      <c r="F27" s="63"/>
      <c r="G27" s="17"/>
      <c r="H27" s="49"/>
      <c r="I27" s="50"/>
      <c r="J27" s="51"/>
      <c r="K27" s="52"/>
      <c r="L27" s="53"/>
      <c r="M27" s="26"/>
      <c r="N27" s="58"/>
      <c r="O27" s="57"/>
      <c r="P27" s="44"/>
    </row>
    <row r="28" spans="2:16">
      <c r="B28" s="11"/>
      <c r="C28" s="12"/>
      <c r="D28" s="47"/>
      <c r="E28" s="48"/>
      <c r="F28" s="63"/>
      <c r="G28" s="17"/>
      <c r="H28" s="49"/>
      <c r="I28" s="50"/>
      <c r="J28" s="51"/>
      <c r="K28" s="52"/>
      <c r="L28" s="53"/>
      <c r="M28" s="26"/>
      <c r="N28" s="58"/>
      <c r="O28" s="57"/>
      <c r="P28" s="44"/>
    </row>
    <row r="29" spans="2:16">
      <c r="B29" s="11"/>
      <c r="C29" s="12"/>
      <c r="D29" s="47"/>
      <c r="E29" s="48"/>
      <c r="F29" s="63"/>
      <c r="G29" s="17"/>
      <c r="H29" s="49"/>
      <c r="I29" s="50"/>
      <c r="J29" s="51"/>
      <c r="K29" s="52"/>
      <c r="L29" s="53"/>
      <c r="M29" s="26"/>
      <c r="N29" s="58"/>
      <c r="O29" s="57"/>
      <c r="P29" s="44"/>
    </row>
    <row r="30" spans="2:16">
      <c r="B30" s="11"/>
      <c r="C30" s="12"/>
      <c r="D30" s="47"/>
      <c r="E30" s="48"/>
      <c r="F30" s="63"/>
      <c r="G30" s="17"/>
      <c r="H30" s="49"/>
      <c r="I30" s="50"/>
      <c r="J30" s="51"/>
      <c r="K30" s="52"/>
      <c r="L30" s="53"/>
      <c r="M30" s="26"/>
      <c r="N30" s="58"/>
      <c r="O30" s="57"/>
      <c r="P30" s="44"/>
    </row>
    <row r="31" spans="2:16">
      <c r="B31" s="13"/>
      <c r="C31" s="12"/>
      <c r="D31" s="47"/>
      <c r="E31" s="48"/>
      <c r="F31" s="70"/>
      <c r="G31" s="17"/>
      <c r="H31" s="49"/>
      <c r="I31" s="50"/>
      <c r="J31" s="51"/>
      <c r="K31" s="52"/>
      <c r="L31" s="53"/>
      <c r="M31" s="26"/>
      <c r="N31" s="58"/>
      <c r="O31" s="57"/>
      <c r="P31" s="44"/>
    </row>
    <row r="32" spans="2:16">
      <c r="B32" s="11"/>
      <c r="C32" s="12"/>
      <c r="D32" s="47"/>
      <c r="E32" s="48"/>
      <c r="F32" s="63"/>
      <c r="G32" s="17"/>
      <c r="H32" s="49"/>
      <c r="I32" s="50"/>
      <c r="J32" s="51"/>
      <c r="K32" s="52"/>
      <c r="L32" s="53"/>
      <c r="M32" s="26"/>
      <c r="N32" s="58"/>
      <c r="O32" s="57"/>
      <c r="P32" s="44"/>
    </row>
    <row r="33" spans="2:16">
      <c r="B33" s="11"/>
      <c r="C33" s="12"/>
      <c r="D33" s="47"/>
      <c r="E33" s="48"/>
      <c r="F33" s="63"/>
      <c r="G33" s="17"/>
      <c r="H33" s="49"/>
      <c r="I33" s="50"/>
      <c r="J33" s="51"/>
      <c r="K33" s="52"/>
      <c r="L33" s="53"/>
      <c r="M33" s="26"/>
      <c r="N33" s="58"/>
      <c r="O33" s="57"/>
      <c r="P33" s="44"/>
    </row>
    <row r="34" spans="2:16">
      <c r="B34" s="11"/>
      <c r="C34" s="12"/>
      <c r="D34" s="47"/>
      <c r="E34" s="48"/>
      <c r="F34" s="63"/>
      <c r="G34" s="17"/>
      <c r="H34" s="49"/>
      <c r="I34" s="50"/>
      <c r="J34" s="51"/>
      <c r="K34" s="52"/>
      <c r="L34" s="53"/>
      <c r="M34" s="26"/>
      <c r="N34" s="58"/>
      <c r="O34" s="57"/>
      <c r="P34" s="44"/>
    </row>
    <row r="35" spans="2:16">
      <c r="B35" s="11"/>
      <c r="C35" s="12"/>
      <c r="D35" s="47"/>
      <c r="E35" s="48"/>
      <c r="F35" s="63"/>
      <c r="G35" s="17"/>
      <c r="H35" s="49"/>
      <c r="I35" s="50"/>
      <c r="J35" s="51"/>
      <c r="K35" s="52"/>
      <c r="L35" s="53"/>
      <c r="M35" s="26"/>
      <c r="N35" s="58"/>
      <c r="O35" s="57"/>
      <c r="P35" s="44"/>
    </row>
    <row r="36" spans="2:16">
      <c r="B36" s="11"/>
      <c r="C36" s="12"/>
      <c r="D36" s="47"/>
      <c r="E36" s="48"/>
      <c r="F36" s="63"/>
      <c r="G36" s="17"/>
      <c r="H36" s="49"/>
      <c r="I36" s="50"/>
      <c r="J36" s="51"/>
      <c r="K36" s="52"/>
      <c r="L36" s="53"/>
      <c r="M36" s="26"/>
      <c r="N36" s="58"/>
      <c r="O36" s="57"/>
      <c r="P36" s="44"/>
    </row>
    <row r="37" spans="2:16">
      <c r="B37" s="11"/>
      <c r="C37" s="12"/>
      <c r="D37" s="47"/>
      <c r="E37" s="48"/>
      <c r="F37" s="63"/>
      <c r="G37" s="17"/>
      <c r="H37" s="49"/>
      <c r="I37" s="50"/>
      <c r="J37" s="51"/>
      <c r="K37" s="52"/>
      <c r="L37" s="53"/>
      <c r="M37" s="26"/>
      <c r="N37" s="58"/>
      <c r="O37" s="57"/>
      <c r="P37" s="44"/>
    </row>
    <row r="38" spans="2:16">
      <c r="B38" s="11"/>
      <c r="C38" s="12"/>
      <c r="D38" s="47"/>
      <c r="E38" s="48"/>
      <c r="F38" s="63"/>
      <c r="G38" s="17"/>
      <c r="H38" s="49"/>
      <c r="I38" s="50"/>
      <c r="J38" s="51"/>
      <c r="K38" s="52"/>
      <c r="L38" s="53"/>
      <c r="M38" s="26"/>
      <c r="N38" s="58"/>
      <c r="O38" s="57"/>
      <c r="P38" s="44"/>
    </row>
    <row r="39" spans="2:16">
      <c r="B39" s="13"/>
      <c r="C39" s="12"/>
      <c r="D39" s="47"/>
      <c r="E39" s="48"/>
      <c r="F39" s="63"/>
      <c r="G39" s="17"/>
      <c r="H39" s="49"/>
      <c r="I39" s="50"/>
      <c r="J39" s="51"/>
      <c r="K39" s="52"/>
      <c r="L39" s="53"/>
      <c r="M39" s="26"/>
      <c r="N39" s="58"/>
      <c r="O39" s="57"/>
      <c r="P39" s="44"/>
    </row>
    <row r="40" spans="2:16">
      <c r="B40" s="11"/>
      <c r="C40" s="12"/>
      <c r="D40" s="47"/>
      <c r="E40" s="48"/>
      <c r="F40" s="63"/>
      <c r="G40" s="17"/>
      <c r="H40" s="49"/>
      <c r="I40" s="50"/>
      <c r="J40" s="51"/>
      <c r="K40" s="52"/>
      <c r="L40" s="53"/>
      <c r="M40" s="26"/>
      <c r="N40" s="58"/>
      <c r="O40" s="57"/>
      <c r="P40" s="44"/>
    </row>
    <row r="41" spans="2:16">
      <c r="B41" s="11"/>
      <c r="C41" s="12"/>
      <c r="D41" s="47"/>
      <c r="E41" s="48"/>
      <c r="F41" s="70"/>
      <c r="G41" s="17"/>
      <c r="H41" s="49"/>
      <c r="I41" s="50"/>
      <c r="J41" s="51"/>
      <c r="K41" s="52"/>
      <c r="L41" s="53"/>
      <c r="M41" s="26"/>
      <c r="N41" s="58"/>
      <c r="O41" s="57"/>
      <c r="P41" s="44"/>
    </row>
    <row r="42" spans="2:16">
      <c r="B42" s="11"/>
      <c r="C42" s="12"/>
      <c r="D42" s="47"/>
      <c r="E42" s="48"/>
      <c r="F42" s="70"/>
      <c r="G42" s="17"/>
      <c r="H42" s="49"/>
      <c r="I42" s="50"/>
      <c r="J42" s="51"/>
      <c r="K42" s="52"/>
      <c r="L42" s="53"/>
      <c r="M42" s="26"/>
      <c r="N42" s="58"/>
      <c r="O42" s="57"/>
      <c r="P42" s="44"/>
    </row>
    <row r="43" spans="2:16">
      <c r="B43" s="11"/>
      <c r="C43" s="12"/>
      <c r="D43" s="47"/>
      <c r="E43" s="48"/>
      <c r="F43" s="63"/>
      <c r="G43" s="17"/>
      <c r="H43" s="49"/>
      <c r="I43" s="50"/>
      <c r="J43" s="51"/>
      <c r="K43" s="52"/>
      <c r="L43" s="53"/>
      <c r="M43" s="26"/>
      <c r="N43" s="58"/>
      <c r="O43" s="57"/>
      <c r="P43" s="44"/>
    </row>
    <row r="44" spans="2:16">
      <c r="B44" s="11"/>
      <c r="C44" s="12"/>
      <c r="D44" s="47"/>
      <c r="E44" s="48"/>
      <c r="F44" s="63"/>
      <c r="G44" s="17"/>
      <c r="H44" s="49"/>
      <c r="I44" s="50"/>
      <c r="J44" s="51"/>
      <c r="K44" s="52"/>
      <c r="L44" s="53"/>
      <c r="M44" s="26"/>
      <c r="N44" s="58"/>
      <c r="O44" s="57"/>
      <c r="P44" s="44"/>
    </row>
    <row r="45" spans="2:16">
      <c r="B45" s="11"/>
      <c r="C45" s="12"/>
      <c r="D45" s="47"/>
      <c r="E45" s="48"/>
      <c r="F45" s="63"/>
      <c r="G45" s="17"/>
      <c r="H45" s="49"/>
      <c r="I45" s="50"/>
      <c r="J45" s="51"/>
      <c r="K45" s="52"/>
      <c r="L45" s="53"/>
      <c r="M45" s="26"/>
      <c r="N45" s="58"/>
      <c r="O45" s="57"/>
      <c r="P45" s="44"/>
    </row>
    <row r="46" spans="2:16">
      <c r="B46" s="13"/>
      <c r="C46" s="12"/>
      <c r="D46" s="47"/>
      <c r="E46" s="48"/>
      <c r="F46" s="63"/>
      <c r="G46" s="17"/>
      <c r="H46" s="49"/>
      <c r="I46" s="50"/>
      <c r="J46" s="51"/>
      <c r="K46" s="52"/>
      <c r="L46" s="53"/>
      <c r="M46" s="26"/>
      <c r="N46" s="58"/>
      <c r="O46" s="57"/>
      <c r="P46" s="44"/>
    </row>
    <row r="47" spans="2:16">
      <c r="B47" s="11"/>
      <c r="C47" s="12"/>
      <c r="D47" s="47"/>
      <c r="E47" s="48"/>
      <c r="F47" s="63"/>
      <c r="G47" s="17"/>
      <c r="H47" s="49"/>
      <c r="I47" s="50"/>
      <c r="J47" s="51"/>
      <c r="K47" s="52"/>
      <c r="L47" s="53"/>
      <c r="M47" s="26"/>
      <c r="N47" s="58"/>
      <c r="O47" s="57"/>
      <c r="P47" s="44"/>
    </row>
    <row r="48" spans="2:16">
      <c r="B48" s="13"/>
      <c r="C48" s="12"/>
      <c r="D48" s="47"/>
      <c r="E48" s="48"/>
      <c r="F48" s="63"/>
      <c r="G48" s="17"/>
      <c r="H48" s="49"/>
      <c r="I48" s="50"/>
      <c r="J48" s="51"/>
      <c r="K48" s="52"/>
      <c r="L48" s="53"/>
      <c r="M48" s="26"/>
      <c r="N48" s="58"/>
      <c r="O48" s="57"/>
      <c r="P48" s="44"/>
    </row>
    <row r="49" spans="2:16">
      <c r="B49" s="13"/>
      <c r="C49" s="12"/>
      <c r="D49" s="47"/>
      <c r="E49" s="48"/>
      <c r="F49" s="63"/>
      <c r="G49" s="17"/>
      <c r="H49" s="49"/>
      <c r="I49" s="50"/>
      <c r="J49" s="51"/>
      <c r="K49" s="52"/>
      <c r="L49" s="53"/>
      <c r="M49" s="26"/>
      <c r="N49" s="58"/>
      <c r="O49" s="57"/>
      <c r="P49" s="44"/>
    </row>
    <row r="50" spans="2:16">
      <c r="B50" s="11"/>
      <c r="C50" s="12"/>
      <c r="D50" s="47"/>
      <c r="E50" s="48"/>
      <c r="F50" s="63"/>
      <c r="G50" s="17"/>
      <c r="H50" s="49"/>
      <c r="I50" s="50"/>
      <c r="J50" s="51"/>
      <c r="K50" s="52"/>
      <c r="L50" s="53"/>
      <c r="M50" s="26"/>
      <c r="N50" s="58"/>
      <c r="O50" s="57"/>
      <c r="P50" s="44"/>
    </row>
    <row r="51" spans="2:16">
      <c r="B51" s="11"/>
      <c r="C51" s="12"/>
      <c r="D51" s="47"/>
      <c r="E51" s="48"/>
      <c r="F51" s="63"/>
      <c r="G51" s="17"/>
      <c r="H51" s="49"/>
      <c r="I51" s="50"/>
      <c r="J51" s="51"/>
      <c r="K51" s="52"/>
      <c r="L51" s="53"/>
      <c r="M51" s="26"/>
      <c r="N51" s="58"/>
      <c r="O51" s="57"/>
      <c r="P51" s="44"/>
    </row>
    <row r="52" spans="2:16">
      <c r="B52" s="11"/>
      <c r="C52" s="12"/>
      <c r="D52" s="47"/>
      <c r="E52" s="48"/>
      <c r="F52" s="63"/>
      <c r="G52" s="17"/>
      <c r="H52" s="49"/>
      <c r="I52" s="50"/>
      <c r="J52" s="51"/>
      <c r="K52" s="52"/>
      <c r="L52" s="53"/>
      <c r="M52" s="26"/>
      <c r="N52" s="58"/>
      <c r="O52" s="57"/>
      <c r="P52" s="44"/>
    </row>
    <row r="53" spans="2:16">
      <c r="B53" s="13"/>
      <c r="C53" s="12"/>
      <c r="D53" s="47"/>
      <c r="E53" s="48"/>
      <c r="F53" s="70"/>
      <c r="G53" s="17"/>
      <c r="H53" s="49"/>
      <c r="I53" s="50"/>
      <c r="J53" s="51"/>
      <c r="K53" s="52"/>
      <c r="L53" s="53"/>
      <c r="M53" s="26"/>
      <c r="N53" s="58"/>
      <c r="O53" s="57"/>
      <c r="P53" s="44"/>
    </row>
    <row r="54" spans="2:16">
      <c r="B54" s="11"/>
      <c r="C54" s="12"/>
      <c r="D54" s="47"/>
      <c r="E54" s="48"/>
      <c r="F54" s="63"/>
      <c r="G54" s="17"/>
      <c r="H54" s="49"/>
      <c r="I54" s="50"/>
      <c r="J54" s="51"/>
      <c r="K54" s="52"/>
      <c r="L54" s="53"/>
      <c r="M54" s="26"/>
      <c r="N54" s="58"/>
      <c r="O54" s="57"/>
      <c r="P54" s="44"/>
    </row>
    <row r="55" spans="2:16">
      <c r="B55" s="11"/>
      <c r="C55" s="12"/>
      <c r="D55" s="47"/>
      <c r="E55" s="48"/>
      <c r="F55" s="63"/>
      <c r="G55" s="17"/>
      <c r="H55" s="49"/>
      <c r="I55" s="50"/>
      <c r="J55" s="51"/>
      <c r="K55" s="52"/>
      <c r="L55" s="53"/>
      <c r="M55" s="26"/>
      <c r="N55" s="59"/>
      <c r="O55" s="57"/>
      <c r="P55" s="44"/>
    </row>
    <row r="56" spans="2:16">
      <c r="B56" s="13"/>
      <c r="C56" s="12"/>
      <c r="D56" s="47"/>
      <c r="E56" s="48"/>
      <c r="F56" s="63"/>
      <c r="G56" s="17"/>
      <c r="H56" s="49"/>
      <c r="I56" s="50"/>
      <c r="J56" s="51"/>
      <c r="K56" s="52"/>
      <c r="L56" s="53"/>
      <c r="M56" s="26"/>
      <c r="N56" s="58"/>
      <c r="O56" s="57"/>
      <c r="P56" s="44"/>
    </row>
    <row r="57" spans="2:16">
      <c r="B57" s="11"/>
      <c r="C57" s="12"/>
      <c r="D57" s="47"/>
      <c r="E57" s="48"/>
      <c r="F57" s="63"/>
      <c r="G57" s="17"/>
      <c r="H57" s="49"/>
      <c r="I57" s="50"/>
      <c r="J57" s="51"/>
      <c r="K57" s="52"/>
      <c r="L57" s="53"/>
      <c r="M57" s="26"/>
      <c r="N57" s="58"/>
      <c r="O57" s="57"/>
      <c r="P57" s="44"/>
    </row>
    <row r="58" spans="2:16">
      <c r="B58" s="11"/>
      <c r="C58" s="12"/>
      <c r="D58" s="47"/>
      <c r="E58" s="48"/>
      <c r="F58" s="70"/>
      <c r="G58" s="17"/>
      <c r="H58" s="49"/>
      <c r="I58" s="50"/>
      <c r="J58" s="51"/>
      <c r="K58" s="52"/>
      <c r="L58" s="53"/>
      <c r="M58" s="26"/>
      <c r="N58" s="58"/>
      <c r="O58" s="57"/>
      <c r="P58" s="44"/>
    </row>
    <row r="59" spans="2:16">
      <c r="B59" s="11"/>
      <c r="C59" s="12"/>
      <c r="D59" s="47"/>
      <c r="E59" s="48"/>
      <c r="F59" s="63"/>
      <c r="G59" s="17"/>
      <c r="H59" s="49"/>
      <c r="I59" s="50"/>
      <c r="J59" s="51"/>
      <c r="K59" s="52"/>
      <c r="L59" s="53"/>
      <c r="M59" s="26"/>
      <c r="N59" s="58"/>
      <c r="O59" s="57"/>
      <c r="P59" s="44"/>
    </row>
    <row r="60" spans="2:16">
      <c r="B60" s="11"/>
      <c r="C60" s="12"/>
      <c r="D60" s="47"/>
      <c r="E60" s="48"/>
      <c r="F60" s="63"/>
      <c r="G60" s="17"/>
      <c r="H60" s="49"/>
      <c r="I60" s="50"/>
      <c r="J60" s="51"/>
      <c r="K60" s="52"/>
      <c r="L60" s="53"/>
      <c r="M60" s="26"/>
      <c r="N60" s="58"/>
      <c r="O60" s="57"/>
      <c r="P60" s="44"/>
    </row>
    <row r="61" spans="2:16">
      <c r="B61" s="11"/>
      <c r="C61" s="12"/>
      <c r="D61" s="47"/>
      <c r="E61" s="48"/>
      <c r="F61" s="63"/>
      <c r="G61" s="17"/>
      <c r="H61" s="49"/>
      <c r="I61" s="50"/>
      <c r="J61" s="51"/>
      <c r="K61" s="52"/>
      <c r="L61" s="53"/>
      <c r="M61" s="26"/>
      <c r="N61" s="58"/>
      <c r="O61" s="57"/>
      <c r="P61" s="44"/>
    </row>
    <row r="62" spans="2:16">
      <c r="B62" s="11"/>
      <c r="C62" s="12"/>
      <c r="D62" s="47"/>
      <c r="E62" s="48"/>
      <c r="F62" s="63"/>
      <c r="G62" s="17"/>
      <c r="H62" s="49"/>
      <c r="I62" s="50"/>
      <c r="J62" s="51"/>
      <c r="K62" s="52"/>
      <c r="L62" s="53"/>
      <c r="M62" s="26"/>
      <c r="N62" s="58"/>
      <c r="O62" s="57"/>
      <c r="P62" s="44"/>
    </row>
    <row r="63" spans="2:16">
      <c r="B63" s="11"/>
      <c r="C63" s="12"/>
      <c r="D63" s="47"/>
      <c r="E63" s="48"/>
      <c r="F63" s="63"/>
      <c r="G63" s="17"/>
      <c r="H63" s="49"/>
      <c r="I63" s="50"/>
      <c r="J63" s="51"/>
      <c r="K63" s="52"/>
      <c r="L63" s="53"/>
      <c r="M63" s="26"/>
      <c r="N63" s="58"/>
      <c r="O63" s="57"/>
      <c r="P63" s="44"/>
    </row>
    <row r="64" spans="2:16">
      <c r="B64" s="11"/>
      <c r="C64" s="12"/>
      <c r="D64" s="47"/>
      <c r="E64" s="48"/>
      <c r="F64" s="63"/>
      <c r="G64" s="17"/>
      <c r="H64" s="49"/>
      <c r="I64" s="50"/>
      <c r="J64" s="51"/>
      <c r="K64" s="52"/>
      <c r="L64" s="53"/>
      <c r="M64" s="26"/>
      <c r="N64" s="58"/>
      <c r="O64" s="57"/>
      <c r="P64" s="44"/>
    </row>
    <row r="65" spans="2:16">
      <c r="B65" s="11"/>
      <c r="C65" s="12"/>
      <c r="D65" s="47"/>
      <c r="E65" s="48"/>
      <c r="F65" s="70"/>
      <c r="G65" s="17"/>
      <c r="H65" s="49"/>
      <c r="I65" s="50"/>
      <c r="J65" s="51"/>
      <c r="K65" s="52"/>
      <c r="L65" s="53"/>
      <c r="M65" s="26"/>
      <c r="N65" s="58"/>
      <c r="O65" s="57"/>
      <c r="P65" s="44"/>
    </row>
    <row r="66" spans="2:16">
      <c r="B66" s="11"/>
      <c r="C66" s="12"/>
      <c r="D66" s="47"/>
      <c r="E66" s="48"/>
      <c r="F66" s="63"/>
      <c r="G66" s="17"/>
      <c r="H66" s="49"/>
      <c r="I66" s="50"/>
      <c r="J66" s="51"/>
      <c r="K66" s="52"/>
      <c r="L66" s="53"/>
      <c r="M66" s="26"/>
      <c r="N66" s="58"/>
      <c r="O66" s="57"/>
      <c r="P66" s="44"/>
    </row>
    <row r="67" spans="2:16">
      <c r="B67" s="11"/>
      <c r="C67" s="12"/>
      <c r="D67" s="47"/>
      <c r="E67" s="48"/>
      <c r="F67" s="63"/>
      <c r="G67" s="17"/>
      <c r="H67" s="49"/>
      <c r="I67" s="50"/>
      <c r="J67" s="51"/>
      <c r="K67" s="52"/>
      <c r="L67" s="53"/>
      <c r="M67" s="26"/>
      <c r="N67" s="58"/>
      <c r="O67" s="57"/>
      <c r="P67" s="44"/>
    </row>
    <row r="68" spans="2:16">
      <c r="B68" s="11"/>
      <c r="C68" s="12"/>
      <c r="D68" s="47"/>
      <c r="E68" s="48"/>
      <c r="F68" s="70"/>
      <c r="G68" s="17"/>
      <c r="H68" s="49"/>
      <c r="I68" s="50"/>
      <c r="J68" s="51"/>
      <c r="K68" s="52"/>
      <c r="L68" s="53"/>
      <c r="M68" s="26"/>
      <c r="N68" s="58"/>
      <c r="O68" s="57"/>
      <c r="P68" s="44"/>
    </row>
    <row r="69" spans="2:16">
      <c r="B69" s="11"/>
      <c r="C69" s="12"/>
      <c r="D69" s="47"/>
      <c r="E69" s="48"/>
      <c r="F69" s="63"/>
      <c r="G69" s="17"/>
      <c r="H69" s="49"/>
      <c r="I69" s="50"/>
      <c r="J69" s="51"/>
      <c r="K69" s="52"/>
      <c r="L69" s="53"/>
      <c r="M69" s="26"/>
      <c r="N69" s="58"/>
      <c r="O69" s="57"/>
      <c r="P69" s="44"/>
    </row>
    <row r="70" spans="2:16">
      <c r="B70" s="13"/>
      <c r="C70" s="12"/>
      <c r="D70" s="47"/>
      <c r="E70" s="48"/>
      <c r="F70" s="63"/>
      <c r="G70" s="17"/>
      <c r="H70" s="49"/>
      <c r="I70" s="50"/>
      <c r="J70" s="51"/>
      <c r="K70" s="52"/>
      <c r="L70" s="53"/>
      <c r="M70" s="26"/>
      <c r="N70" s="58"/>
      <c r="O70" s="57"/>
      <c r="P70" s="44"/>
    </row>
    <row r="71" spans="2:16">
      <c r="B71" s="13"/>
      <c r="C71" s="12"/>
      <c r="D71" s="47"/>
      <c r="E71" s="48"/>
      <c r="F71" s="63"/>
      <c r="G71" s="17"/>
      <c r="H71" s="49"/>
      <c r="I71" s="50"/>
      <c r="J71" s="51"/>
      <c r="K71" s="52"/>
      <c r="L71" s="53"/>
      <c r="M71" s="26"/>
      <c r="N71" s="58"/>
      <c r="O71" s="57"/>
      <c r="P71" s="44"/>
    </row>
    <row r="72" spans="2:16">
      <c r="B72" s="11"/>
      <c r="C72" s="12"/>
      <c r="D72" s="47"/>
      <c r="E72" s="48"/>
      <c r="F72" s="63"/>
      <c r="G72" s="17"/>
      <c r="H72" s="49"/>
      <c r="I72" s="50"/>
      <c r="J72" s="51"/>
      <c r="K72" s="52"/>
      <c r="L72" s="53"/>
      <c r="M72" s="26"/>
      <c r="N72" s="58"/>
      <c r="O72" s="57"/>
      <c r="P72" s="44"/>
    </row>
    <row r="73" spans="2:16">
      <c r="B73" s="11"/>
      <c r="C73" s="12"/>
      <c r="D73" s="47"/>
      <c r="E73" s="48"/>
      <c r="F73" s="63"/>
      <c r="G73" s="17"/>
      <c r="H73" s="49"/>
      <c r="I73" s="50"/>
      <c r="J73" s="51"/>
      <c r="K73" s="52"/>
      <c r="L73" s="53"/>
      <c r="M73" s="26"/>
      <c r="N73" s="58"/>
      <c r="O73" s="57"/>
      <c r="P73" s="44"/>
    </row>
    <row r="74" spans="2:16">
      <c r="B74" s="11"/>
      <c r="C74" s="12"/>
      <c r="D74" s="47"/>
      <c r="E74" s="48"/>
      <c r="F74" s="63"/>
      <c r="G74" s="17"/>
      <c r="H74" s="49"/>
      <c r="I74" s="50"/>
      <c r="J74" s="51"/>
      <c r="K74" s="52"/>
      <c r="L74" s="53"/>
      <c r="M74" s="26"/>
      <c r="N74" s="58"/>
      <c r="O74" s="57"/>
      <c r="P74" s="44"/>
    </row>
    <row r="75" spans="2:16">
      <c r="B75" s="11"/>
      <c r="C75" s="12"/>
      <c r="D75" s="47"/>
      <c r="E75" s="48"/>
      <c r="F75" s="63"/>
      <c r="G75" s="17"/>
      <c r="H75" s="49"/>
      <c r="I75" s="50"/>
      <c r="J75" s="51"/>
      <c r="K75" s="52"/>
      <c r="L75" s="53"/>
      <c r="M75" s="26"/>
      <c r="N75" s="58"/>
      <c r="O75" s="57"/>
      <c r="P75" s="44"/>
    </row>
    <row r="76" spans="2:16">
      <c r="B76" s="11"/>
      <c r="C76" s="12"/>
      <c r="D76" s="47"/>
      <c r="E76" s="48"/>
      <c r="F76" s="70"/>
      <c r="G76" s="17"/>
      <c r="H76" s="49"/>
      <c r="I76" s="50"/>
      <c r="J76" s="51"/>
      <c r="K76" s="52"/>
      <c r="L76" s="53"/>
      <c r="M76" s="26"/>
      <c r="N76" s="58"/>
      <c r="O76" s="57"/>
      <c r="P76" s="44"/>
    </row>
    <row r="77" spans="2:16">
      <c r="B77" s="11"/>
      <c r="C77" s="12"/>
      <c r="D77" s="47"/>
      <c r="E77" s="48"/>
      <c r="F77" s="63"/>
      <c r="G77" s="17"/>
      <c r="H77" s="49"/>
      <c r="I77" s="50"/>
      <c r="J77" s="51"/>
      <c r="K77" s="52"/>
      <c r="L77" s="53"/>
      <c r="M77" s="26"/>
      <c r="N77" s="58"/>
      <c r="O77" s="57"/>
      <c r="P77" s="44"/>
    </row>
    <row r="78" spans="2:16">
      <c r="B78" s="11"/>
      <c r="C78" s="12"/>
      <c r="D78" s="47"/>
      <c r="E78" s="48"/>
      <c r="F78" s="70"/>
      <c r="G78" s="17"/>
      <c r="H78" s="49"/>
      <c r="I78" s="50"/>
      <c r="J78" s="51"/>
      <c r="K78" s="52"/>
      <c r="L78" s="53"/>
      <c r="M78" s="26"/>
      <c r="N78" s="58"/>
      <c r="O78" s="57"/>
      <c r="P78" s="44"/>
    </row>
    <row r="79" spans="2:16">
      <c r="B79" s="11"/>
      <c r="C79" s="12"/>
      <c r="D79" s="47"/>
      <c r="E79" s="48"/>
      <c r="F79" s="70"/>
      <c r="G79" s="17"/>
      <c r="H79" s="49"/>
      <c r="I79" s="50"/>
      <c r="J79" s="51"/>
      <c r="K79" s="52"/>
      <c r="L79" s="53"/>
      <c r="M79" s="26"/>
      <c r="N79" s="58"/>
      <c r="O79" s="57"/>
      <c r="P79" s="44"/>
    </row>
    <row r="80" spans="2:16">
      <c r="B80" s="11"/>
      <c r="C80" s="12"/>
      <c r="D80" s="47"/>
      <c r="E80" s="48"/>
      <c r="F80" s="63"/>
      <c r="G80" s="17"/>
      <c r="H80" s="49"/>
      <c r="I80" s="50"/>
      <c r="J80" s="51"/>
      <c r="K80" s="52"/>
      <c r="L80" s="53"/>
      <c r="M80" s="26"/>
      <c r="N80" s="177"/>
      <c r="O80" s="57"/>
      <c r="P80" s="44"/>
    </row>
    <row r="81" spans="1:16">
      <c r="B81" s="11"/>
      <c r="C81" s="12"/>
      <c r="D81" s="47"/>
      <c r="E81" s="48"/>
      <c r="F81" s="63"/>
      <c r="G81" s="17"/>
      <c r="H81" s="49"/>
      <c r="I81" s="50"/>
      <c r="J81" s="51"/>
      <c r="K81" s="52"/>
      <c r="L81" s="53"/>
      <c r="M81" s="26"/>
      <c r="N81" s="58"/>
      <c r="O81" s="57"/>
      <c r="P81" s="44"/>
    </row>
    <row r="82" spans="1:16">
      <c r="B82" s="11"/>
      <c r="C82" s="12"/>
      <c r="D82" s="47"/>
      <c r="E82" s="48"/>
      <c r="F82" s="63"/>
      <c r="G82" s="17"/>
      <c r="H82" s="49"/>
      <c r="I82" s="50"/>
      <c r="J82" s="51"/>
      <c r="K82" s="52"/>
      <c r="L82" s="53"/>
      <c r="M82" s="26"/>
      <c r="N82" s="58"/>
      <c r="O82" s="57"/>
      <c r="P82" s="44"/>
    </row>
    <row r="83" spans="1:16">
      <c r="B83" s="11"/>
      <c r="C83" s="12"/>
      <c r="D83" s="47"/>
      <c r="E83" s="48"/>
      <c r="F83" s="63"/>
      <c r="G83" s="17"/>
      <c r="H83" s="49"/>
      <c r="I83" s="50"/>
      <c r="J83" s="51"/>
      <c r="K83" s="52"/>
      <c r="L83" s="53"/>
      <c r="M83" s="26"/>
      <c r="N83" s="58"/>
      <c r="O83" s="57"/>
      <c r="P83" s="44"/>
    </row>
    <row r="84" spans="1:16">
      <c r="B84" s="11"/>
      <c r="C84" s="12"/>
      <c r="D84" s="47"/>
      <c r="E84" s="48"/>
      <c r="F84" s="63"/>
      <c r="G84" s="17"/>
      <c r="H84" s="49"/>
      <c r="I84" s="50"/>
      <c r="J84" s="51"/>
      <c r="K84" s="52"/>
      <c r="L84" s="53"/>
      <c r="M84" s="26"/>
      <c r="N84" s="58"/>
      <c r="O84" s="57"/>
      <c r="P84" s="44"/>
    </row>
    <row r="85" spans="1:16">
      <c r="B85" s="13"/>
      <c r="C85" s="12"/>
      <c r="D85" s="47"/>
      <c r="E85" s="48"/>
      <c r="F85" s="63"/>
      <c r="G85" s="17"/>
      <c r="H85" s="49"/>
      <c r="I85" s="50"/>
      <c r="J85" s="51"/>
      <c r="K85" s="52"/>
      <c r="L85" s="53"/>
      <c r="M85" s="26"/>
      <c r="N85" s="58"/>
      <c r="O85" s="57"/>
      <c r="P85" s="44"/>
    </row>
    <row r="86" spans="1:16">
      <c r="B86" s="13"/>
      <c r="C86" s="12"/>
      <c r="D86" s="47"/>
      <c r="E86" s="48"/>
      <c r="F86" s="63"/>
      <c r="G86" s="17"/>
      <c r="H86" s="49"/>
      <c r="I86" s="50"/>
      <c r="J86" s="51"/>
      <c r="K86" s="52"/>
      <c r="L86" s="53"/>
      <c r="M86" s="26"/>
      <c r="N86" s="58"/>
      <c r="O86" s="57"/>
      <c r="P86" s="44"/>
    </row>
    <row r="87" spans="1:16">
      <c r="B87" s="13"/>
      <c r="C87" s="12"/>
      <c r="D87" s="47"/>
      <c r="E87" s="48"/>
      <c r="F87" s="63"/>
      <c r="G87" s="17"/>
      <c r="H87" s="49"/>
      <c r="I87" s="50"/>
      <c r="J87" s="51"/>
      <c r="K87" s="52"/>
      <c r="L87" s="53"/>
      <c r="M87" s="26"/>
      <c r="N87" s="58"/>
      <c r="O87" s="57"/>
      <c r="P87" s="44"/>
    </row>
    <row r="88" spans="1:16">
      <c r="B88" s="11"/>
      <c r="C88" s="12"/>
      <c r="D88" s="47"/>
      <c r="E88" s="48"/>
      <c r="F88" s="63"/>
      <c r="G88" s="17"/>
      <c r="H88" s="49"/>
      <c r="I88" s="50"/>
      <c r="J88" s="51"/>
      <c r="K88" s="52"/>
      <c r="L88" s="53"/>
      <c r="M88" s="26"/>
      <c r="N88" s="58"/>
      <c r="O88" s="57"/>
      <c r="P88" s="44"/>
    </row>
    <row r="89" spans="1:16">
      <c r="B89" s="11"/>
      <c r="C89" s="12"/>
      <c r="D89" s="47"/>
      <c r="E89" s="48"/>
      <c r="F89" s="63"/>
      <c r="G89" s="17"/>
      <c r="H89" s="49"/>
      <c r="I89" s="50"/>
      <c r="J89" s="51"/>
      <c r="K89" s="52"/>
      <c r="L89" s="53"/>
      <c r="M89" s="26"/>
      <c r="N89" s="58"/>
      <c r="O89" s="57"/>
      <c r="P89" s="44"/>
    </row>
    <row r="90" spans="1:16">
      <c r="B90" s="11"/>
      <c r="C90" s="12"/>
      <c r="D90" s="47"/>
      <c r="E90" s="48"/>
      <c r="F90" s="63"/>
      <c r="G90" s="17"/>
      <c r="H90" s="49"/>
      <c r="I90" s="50"/>
      <c r="J90" s="51"/>
      <c r="K90" s="52"/>
      <c r="L90" s="53"/>
      <c r="M90" s="26"/>
      <c r="N90" s="58"/>
      <c r="O90" s="57"/>
      <c r="P90" s="44"/>
    </row>
    <row r="91" spans="1:16">
      <c r="B91" s="11"/>
      <c r="C91" s="12"/>
      <c r="D91" s="47"/>
      <c r="E91" s="48"/>
      <c r="F91" s="63"/>
      <c r="G91" s="17"/>
      <c r="H91" s="49"/>
      <c r="I91" s="50"/>
      <c r="J91" s="51"/>
      <c r="K91" s="52"/>
      <c r="L91" s="53"/>
      <c r="M91" s="26"/>
      <c r="N91" s="58"/>
      <c r="O91" s="57"/>
      <c r="P91" s="44"/>
    </row>
    <row r="92" spans="1:16">
      <c r="B92" s="11"/>
      <c r="C92" s="12"/>
      <c r="D92" s="47"/>
      <c r="E92" s="48"/>
      <c r="F92" s="63"/>
      <c r="G92" s="17"/>
      <c r="H92" s="49"/>
      <c r="I92" s="50"/>
      <c r="J92" s="51"/>
      <c r="K92" s="52"/>
      <c r="L92" s="53"/>
      <c r="M92" s="26"/>
      <c r="N92" s="58"/>
      <c r="O92" s="57"/>
      <c r="P92" s="44"/>
    </row>
    <row r="93" spans="1:16">
      <c r="A93" s="78"/>
      <c r="B93" s="78"/>
      <c r="C93" s="79"/>
      <c r="D93" s="80"/>
      <c r="E93" s="80"/>
      <c r="F93" s="80"/>
      <c r="G93" s="80"/>
      <c r="H93" s="80"/>
      <c r="I93" s="80"/>
      <c r="J93" s="80"/>
      <c r="K93" s="80"/>
      <c r="L93" s="80"/>
      <c r="M93" s="80"/>
      <c r="N93" s="80"/>
      <c r="O93" s="80"/>
      <c r="P93" s="78"/>
    </row>
    <row r="94" spans="1:16">
      <c r="A94" s="78" t="s">
        <v>75</v>
      </c>
      <c r="B94" s="78">
        <f>COUNTIF(B4:B92,"X")</f>
        <v>0</v>
      </c>
      <c r="C94" s="79"/>
      <c r="D94" s="81">
        <f t="shared" ref="D94:P94" si="0">SUM(D4:D92)</f>
        <v>6126712</v>
      </c>
      <c r="E94" s="81">
        <f t="shared" si="0"/>
        <v>13550572</v>
      </c>
      <c r="F94" s="81">
        <f t="shared" si="0"/>
        <v>4716360</v>
      </c>
      <c r="G94" s="81">
        <f t="shared" si="0"/>
        <v>448241</v>
      </c>
      <c r="H94" s="81">
        <f t="shared" si="0"/>
        <v>2829685</v>
      </c>
      <c r="I94" s="81">
        <f t="shared" si="0"/>
        <v>606910</v>
      </c>
      <c r="J94" s="81">
        <f t="shared" si="0"/>
        <v>1925398</v>
      </c>
      <c r="K94" s="81">
        <f t="shared" si="0"/>
        <v>394671</v>
      </c>
      <c r="L94" s="81">
        <f t="shared" si="0"/>
        <v>2029500</v>
      </c>
      <c r="M94" s="81">
        <f t="shared" si="0"/>
        <v>2705344</v>
      </c>
      <c r="N94" s="81">
        <f t="shared" si="0"/>
        <v>158931</v>
      </c>
      <c r="O94" s="81">
        <f t="shared" si="0"/>
        <v>134980</v>
      </c>
      <c r="P94" s="81">
        <f t="shared" si="0"/>
        <v>255944</v>
      </c>
    </row>
    <row r="95" spans="1:16">
      <c r="A95" s="78"/>
      <c r="B95" s="78"/>
      <c r="C95" s="79"/>
      <c r="D95" s="78"/>
      <c r="E95" s="78"/>
      <c r="F95" s="82"/>
      <c r="G95" s="78"/>
      <c r="H95" s="78"/>
      <c r="I95" s="78"/>
      <c r="J95" s="78"/>
      <c r="K95" s="78"/>
      <c r="L95" s="78"/>
      <c r="M95" s="78"/>
      <c r="N95" s="78"/>
      <c r="O95" s="78"/>
      <c r="P95" s="78"/>
    </row>
    <row r="96" spans="1:16">
      <c r="A96" s="78"/>
      <c r="B96" s="78"/>
      <c r="C96" s="79"/>
      <c r="D96" s="83"/>
      <c r="E96" s="83"/>
      <c r="F96" s="83"/>
      <c r="G96" s="83"/>
      <c r="H96" s="83"/>
      <c r="I96" s="83"/>
      <c r="J96" s="83"/>
      <c r="K96" s="83"/>
      <c r="L96" s="83"/>
      <c r="M96" s="83"/>
      <c r="N96" s="83"/>
      <c r="O96" s="83"/>
      <c r="P96" s="83"/>
    </row>
    <row r="97" spans="1:16">
      <c r="A97" s="78"/>
      <c r="B97" s="78"/>
      <c r="C97" s="79"/>
      <c r="D97" s="78"/>
      <c r="E97" s="78"/>
      <c r="F97" s="82"/>
      <c r="G97" s="78"/>
      <c r="H97" s="78"/>
      <c r="I97" s="78"/>
      <c r="J97" s="78"/>
      <c r="K97" s="78"/>
      <c r="L97" s="78"/>
      <c r="M97" s="78"/>
      <c r="N97" s="78"/>
      <c r="O97" s="78"/>
      <c r="P97" s="78"/>
    </row>
    <row r="98" spans="1:16">
      <c r="A98" s="78"/>
      <c r="B98" s="78"/>
      <c r="C98" s="79"/>
      <c r="D98" s="78"/>
      <c r="E98" s="78"/>
      <c r="F98" s="82"/>
      <c r="G98" s="78"/>
      <c r="H98" s="78"/>
      <c r="I98" s="78"/>
      <c r="J98" s="78"/>
      <c r="K98" s="78"/>
      <c r="L98" s="78"/>
      <c r="M98" s="78"/>
      <c r="N98" s="78"/>
      <c r="O98" s="78"/>
      <c r="P98" s="78"/>
    </row>
    <row r="99" spans="1:16">
      <c r="A99" s="78"/>
      <c r="B99" s="78"/>
      <c r="C99" s="79"/>
      <c r="D99" s="78"/>
      <c r="E99" s="78"/>
      <c r="F99" s="82"/>
      <c r="G99" s="78"/>
      <c r="H99" s="78"/>
      <c r="I99" s="78"/>
      <c r="J99" s="78"/>
      <c r="K99" s="78"/>
      <c r="L99" s="78"/>
      <c r="M99" s="78"/>
      <c r="N99" s="78"/>
      <c r="O99" s="78"/>
      <c r="P99" s="78"/>
    </row>
    <row r="100" spans="1:16">
      <c r="A100" s="78"/>
      <c r="B100" s="78"/>
      <c r="C100" s="79"/>
      <c r="D100" s="78"/>
      <c r="E100" s="78"/>
      <c r="F100" s="82"/>
      <c r="G100" s="78"/>
      <c r="H100" s="78"/>
      <c r="I100" s="78"/>
      <c r="J100" s="78"/>
      <c r="K100" s="78"/>
      <c r="L100" s="78"/>
      <c r="M100" s="78"/>
      <c r="N100" s="78"/>
      <c r="O100" s="78"/>
      <c r="P100" s="78"/>
    </row>
    <row r="101" spans="1:16">
      <c r="A101" s="78"/>
      <c r="B101" s="78"/>
      <c r="C101" s="79"/>
      <c r="D101" s="78"/>
      <c r="E101" s="78"/>
      <c r="F101" s="82"/>
      <c r="G101" s="78"/>
      <c r="H101" s="78"/>
      <c r="I101" s="78"/>
      <c r="J101" s="78"/>
      <c r="K101" s="78"/>
      <c r="L101" s="78"/>
      <c r="M101" s="78"/>
      <c r="N101" s="78"/>
      <c r="O101" s="78"/>
      <c r="P101" s="78"/>
    </row>
    <row r="102" spans="1:16">
      <c r="A102" s="78"/>
      <c r="B102" s="78"/>
      <c r="C102" s="79"/>
      <c r="D102" s="78"/>
      <c r="E102" s="78"/>
      <c r="F102" s="82"/>
      <c r="G102" s="78"/>
      <c r="H102" s="78"/>
      <c r="I102" s="78"/>
      <c r="J102" s="78"/>
      <c r="K102" s="78"/>
      <c r="L102" s="78"/>
      <c r="M102" s="78"/>
      <c r="N102" s="78"/>
      <c r="O102" s="78"/>
      <c r="P102" s="78"/>
    </row>
    <row r="103" spans="1:16">
      <c r="A103" s="78"/>
      <c r="B103" s="78"/>
      <c r="C103" s="79"/>
      <c r="D103" s="78"/>
      <c r="E103" s="78"/>
      <c r="F103" s="82"/>
      <c r="G103" s="78"/>
      <c r="H103" s="78"/>
      <c r="I103" s="78"/>
      <c r="J103" s="78"/>
      <c r="K103" s="78"/>
      <c r="L103" s="78"/>
      <c r="M103" s="78"/>
      <c r="N103" s="78"/>
      <c r="O103" s="78"/>
      <c r="P103" s="78"/>
    </row>
    <row r="104" spans="1:16">
      <c r="A104" s="78"/>
      <c r="B104" s="78"/>
      <c r="C104" s="79"/>
      <c r="D104" s="78"/>
      <c r="E104" s="78"/>
      <c r="F104" s="82"/>
      <c r="G104" s="78"/>
      <c r="H104" s="78"/>
      <c r="I104" s="78"/>
      <c r="J104" s="78"/>
      <c r="K104" s="78"/>
      <c r="L104" s="78"/>
      <c r="M104" s="78"/>
      <c r="N104" s="78"/>
      <c r="O104" s="84"/>
      <c r="P104" s="84"/>
    </row>
    <row r="105" spans="1:16">
      <c r="A105" s="78"/>
      <c r="B105" s="78"/>
      <c r="C105" s="79"/>
      <c r="D105" s="78"/>
      <c r="E105" s="78"/>
      <c r="F105" s="82"/>
      <c r="G105" s="78"/>
      <c r="H105" s="78"/>
      <c r="I105" s="78"/>
      <c r="J105" s="78"/>
      <c r="K105" s="78"/>
      <c r="L105" s="78"/>
      <c r="M105" s="78"/>
      <c r="N105" s="78"/>
      <c r="O105" s="78"/>
      <c r="P105" s="78"/>
    </row>
    <row r="106" spans="1:16">
      <c r="A106" s="78"/>
      <c r="B106" s="78"/>
      <c r="C106" s="79"/>
      <c r="D106" s="78"/>
      <c r="E106" s="78"/>
      <c r="F106" s="82"/>
      <c r="G106" s="78"/>
      <c r="H106" s="78"/>
      <c r="I106" s="78"/>
      <c r="J106" s="78"/>
      <c r="K106" s="78"/>
      <c r="L106" s="78"/>
      <c r="M106" s="78"/>
      <c r="N106" s="78"/>
      <c r="O106" s="78"/>
      <c r="P106" s="78"/>
    </row>
    <row r="107" spans="1:16">
      <c r="A107" s="78"/>
      <c r="B107" s="78"/>
      <c r="C107" s="79"/>
      <c r="D107" s="78"/>
      <c r="E107" s="78"/>
      <c r="F107" s="82"/>
      <c r="G107" s="78"/>
      <c r="H107" s="78"/>
      <c r="I107" s="78"/>
      <c r="J107" s="78"/>
      <c r="K107" s="78"/>
      <c r="L107" s="78"/>
      <c r="M107" s="78"/>
      <c r="N107" s="78"/>
      <c r="O107" s="78"/>
      <c r="P107" s="78"/>
    </row>
    <row r="108" spans="1:16">
      <c r="A108" s="78"/>
      <c r="B108" s="78"/>
      <c r="C108" s="79"/>
      <c r="D108" s="78"/>
      <c r="E108" s="78"/>
      <c r="F108" s="82"/>
      <c r="G108" s="78"/>
      <c r="H108" s="78"/>
      <c r="I108" s="78"/>
      <c r="J108" s="78"/>
      <c r="K108" s="78"/>
      <c r="L108" s="78"/>
      <c r="M108" s="78"/>
      <c r="N108" s="78"/>
      <c r="O108" s="78"/>
      <c r="P108" s="78"/>
    </row>
    <row r="109" spans="1:16">
      <c r="A109" s="78"/>
      <c r="B109" s="78"/>
      <c r="C109" s="79"/>
      <c r="D109" s="78"/>
      <c r="E109" s="78"/>
      <c r="F109" s="82"/>
      <c r="G109" s="78"/>
      <c r="H109" s="78"/>
      <c r="I109" s="78"/>
      <c r="J109" s="78"/>
      <c r="K109" s="78"/>
      <c r="L109" s="78"/>
      <c r="M109" s="78"/>
      <c r="N109" s="78"/>
      <c r="O109" s="78"/>
      <c r="P109" s="78"/>
    </row>
    <row r="110" spans="1:16">
      <c r="A110" s="78"/>
      <c r="B110" s="78"/>
      <c r="C110" s="79"/>
      <c r="D110" s="78"/>
      <c r="E110" s="78"/>
      <c r="F110" s="82"/>
      <c r="G110" s="78"/>
      <c r="H110" s="78"/>
      <c r="I110" s="78"/>
      <c r="J110" s="78"/>
      <c r="K110" s="78"/>
      <c r="L110" s="78"/>
      <c r="M110" s="78"/>
      <c r="N110" s="78"/>
      <c r="O110" s="78"/>
      <c r="P110" s="78"/>
    </row>
    <row r="111" spans="1:16">
      <c r="A111" s="78"/>
      <c r="B111" s="78"/>
      <c r="C111" s="79"/>
      <c r="D111" s="78"/>
      <c r="E111" s="78"/>
      <c r="F111" s="82"/>
      <c r="G111" s="78"/>
      <c r="H111" s="78"/>
      <c r="I111" s="78"/>
      <c r="J111" s="78"/>
      <c r="K111" s="78"/>
      <c r="L111" s="78"/>
      <c r="M111" s="78"/>
      <c r="N111" s="78"/>
      <c r="O111" s="78"/>
      <c r="P111" s="78"/>
    </row>
    <row r="112" spans="1:16">
      <c r="A112" s="78"/>
      <c r="B112" s="78"/>
      <c r="C112" s="79"/>
      <c r="D112" s="78"/>
      <c r="E112" s="78"/>
      <c r="F112" s="82"/>
      <c r="G112" s="78"/>
      <c r="H112" s="78"/>
      <c r="I112" s="78"/>
      <c r="J112" s="78"/>
      <c r="K112" s="78"/>
      <c r="L112" s="78"/>
      <c r="M112" s="78"/>
      <c r="N112" s="78"/>
      <c r="O112" s="78"/>
      <c r="P112" s="78"/>
    </row>
    <row r="113" spans="1:16">
      <c r="A113" s="78"/>
      <c r="B113" s="78"/>
      <c r="C113" s="79"/>
      <c r="D113" s="78"/>
      <c r="E113" s="78"/>
      <c r="F113" s="82"/>
      <c r="G113" s="78"/>
      <c r="H113" s="78"/>
      <c r="I113" s="78"/>
      <c r="J113" s="78"/>
      <c r="K113" s="78"/>
      <c r="L113" s="78"/>
      <c r="M113" s="78"/>
      <c r="N113" s="78"/>
      <c r="O113" s="78"/>
      <c r="P113" s="78"/>
    </row>
    <row r="114" spans="1:16">
      <c r="A114" s="78"/>
      <c r="B114" s="78"/>
      <c r="C114" s="79"/>
      <c r="D114" s="78"/>
      <c r="E114" s="78"/>
      <c r="F114" s="82"/>
      <c r="G114" s="78"/>
      <c r="H114" s="78"/>
      <c r="I114" s="78"/>
      <c r="J114" s="78"/>
      <c r="K114" s="78"/>
      <c r="L114" s="78"/>
      <c r="M114" s="78"/>
      <c r="N114" s="78"/>
      <c r="O114" s="78"/>
      <c r="P114" s="78"/>
    </row>
    <row r="115" spans="1:16">
      <c r="A115" s="78"/>
      <c r="B115" s="78"/>
      <c r="C115" s="79"/>
      <c r="D115" s="78"/>
      <c r="E115" s="78"/>
      <c r="F115" s="82"/>
      <c r="G115" s="78"/>
      <c r="H115" s="78"/>
      <c r="I115" s="78"/>
      <c r="J115" s="78"/>
      <c r="K115" s="78"/>
      <c r="L115" s="78"/>
      <c r="M115" s="78"/>
      <c r="N115" s="78"/>
      <c r="O115" s="78"/>
      <c r="P115" s="78"/>
    </row>
    <row r="116" spans="1:16">
      <c r="A116" s="78"/>
      <c r="B116" s="78"/>
      <c r="C116" s="79"/>
      <c r="D116" s="78"/>
      <c r="E116" s="78"/>
      <c r="F116" s="82"/>
      <c r="G116" s="78"/>
      <c r="H116" s="78"/>
      <c r="I116" s="78"/>
      <c r="J116" s="78"/>
      <c r="K116" s="78"/>
      <c r="L116" s="78"/>
      <c r="M116" s="78"/>
      <c r="N116" s="78"/>
      <c r="O116" s="78"/>
      <c r="P116" s="78"/>
    </row>
    <row r="117" spans="1:16">
      <c r="A117" s="78"/>
      <c r="B117" s="78"/>
      <c r="C117" s="79"/>
      <c r="D117" s="78"/>
      <c r="E117" s="78"/>
      <c r="F117" s="82"/>
      <c r="G117" s="78"/>
      <c r="H117" s="78"/>
      <c r="I117" s="78"/>
      <c r="J117" s="78"/>
      <c r="K117" s="78"/>
      <c r="L117" s="78"/>
      <c r="M117" s="78"/>
      <c r="N117" s="78"/>
      <c r="O117" s="78"/>
      <c r="P117" s="78"/>
    </row>
    <row r="118" spans="1:16">
      <c r="A118" s="78"/>
      <c r="B118" s="78"/>
      <c r="C118" s="79"/>
      <c r="D118" s="78"/>
      <c r="E118" s="78"/>
      <c r="F118" s="82"/>
      <c r="G118" s="78"/>
      <c r="H118" s="78"/>
      <c r="I118" s="78"/>
      <c r="J118" s="78"/>
      <c r="K118" s="78"/>
      <c r="L118" s="78"/>
      <c r="M118" s="78"/>
      <c r="N118" s="78"/>
      <c r="O118" s="84"/>
      <c r="P118" s="84"/>
    </row>
    <row r="119" spans="1:16">
      <c r="A119" s="78"/>
      <c r="B119" s="78"/>
      <c r="C119" s="79"/>
      <c r="D119" s="78"/>
      <c r="E119" s="78"/>
      <c r="F119" s="82"/>
      <c r="G119" s="78"/>
      <c r="H119" s="78"/>
      <c r="I119" s="78"/>
      <c r="J119" s="78"/>
      <c r="K119" s="78"/>
      <c r="L119" s="78"/>
      <c r="M119" s="78"/>
      <c r="N119" s="78"/>
      <c r="O119" s="78"/>
      <c r="P119" s="78"/>
    </row>
    <row r="120" spans="1:16">
      <c r="A120" s="78"/>
      <c r="B120" s="78"/>
      <c r="C120" s="79"/>
      <c r="D120" s="78"/>
      <c r="E120" s="78"/>
      <c r="F120" s="82"/>
      <c r="G120" s="78"/>
      <c r="H120" s="78"/>
      <c r="I120" s="78"/>
      <c r="J120" s="78"/>
      <c r="K120" s="78"/>
      <c r="L120" s="78"/>
      <c r="M120" s="78"/>
      <c r="N120" s="78"/>
      <c r="O120" s="78"/>
      <c r="P120" s="78"/>
    </row>
  </sheetData>
  <sortState ref="A4:FZ92">
    <sortCondition ref="A4:A92"/>
  </sortState>
  <customSheetViews>
    <customSheetView guid="{89953FCB-456A-4C2D-8912-B30825F750D3}" fitToPage="1" state="hidden">
      <pane xSplit="1" ySplit="3" topLeftCell="Q65" activePane="bottomRight" state="frozen"/>
      <selection pane="bottomRight" activeCell="T13" sqref="T12:T13"/>
      <pageMargins left="0" right="0" top="0" bottom="0" header="0" footer="0"/>
      <printOptions headings="1" gridLines="1"/>
      <pageSetup scale="51" fitToWidth="8" fitToHeight="2" orientation="portrait" r:id="rId1"/>
      <headerFooter alignWithMargins="0"/>
    </customSheetView>
  </customSheetViews>
  <mergeCells count="1">
    <mergeCell ref="P2:P3"/>
  </mergeCells>
  <phoneticPr fontId="4" type="noConversion"/>
  <printOptions headings="1" gridLines="1"/>
  <pageMargins left="0.75" right="0.75" top="1" bottom="1" header="0.5" footer="0.5"/>
  <pageSetup scale="51" fitToWidth="8" fitToHeight="2" orientation="portrait" r:id="rId2"/>
  <headerFooter alignWithMargins="0"/>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R42"/>
  <sheetViews>
    <sheetView zoomScaleNormal="100" workbookViewId="0">
      <selection activeCell="M31" sqref="M31"/>
    </sheetView>
  </sheetViews>
  <sheetFormatPr defaultRowHeight="13.2"/>
  <cols>
    <col min="2" max="3" width="4.5546875" customWidth="1"/>
    <col min="8" max="8" width="9.109375" customWidth="1"/>
    <col min="18" max="18" width="30.6640625" customWidth="1"/>
  </cols>
  <sheetData>
    <row r="1" spans="1:18" s="1" customFormat="1" ht="15" customHeight="1">
      <c r="A1" s="213" t="s">
        <v>76</v>
      </c>
      <c r="B1" s="212"/>
      <c r="C1" s="212"/>
      <c r="D1" s="212"/>
      <c r="E1" s="212"/>
      <c r="F1" s="212"/>
      <c r="G1" s="212"/>
      <c r="H1" s="212"/>
      <c r="I1" s="212"/>
      <c r="J1" s="212"/>
      <c r="K1" s="212"/>
      <c r="L1" s="212"/>
      <c r="M1" s="212"/>
      <c r="N1" s="212"/>
      <c r="O1" s="212"/>
      <c r="P1" s="212"/>
      <c r="Q1" s="212"/>
      <c r="R1" s="212"/>
    </row>
    <row r="2" spans="1:18" s="1" customFormat="1" ht="15" customHeight="1">
      <c r="A2" s="212" t="s">
        <v>77</v>
      </c>
      <c r="B2" s="212"/>
      <c r="C2" s="212"/>
      <c r="D2" s="212"/>
      <c r="E2" s="212"/>
      <c r="F2" s="212"/>
      <c r="G2" s="212"/>
      <c r="H2" s="212"/>
      <c r="I2" s="212"/>
      <c r="J2" s="212"/>
      <c r="K2" s="212"/>
      <c r="L2" s="212"/>
      <c r="M2" s="212"/>
      <c r="N2" s="212"/>
      <c r="O2" s="212"/>
      <c r="P2" s="212"/>
      <c r="Q2" s="212"/>
      <c r="R2" s="212"/>
    </row>
    <row r="3" spans="1:18" s="1" customFormat="1" ht="15" customHeight="1">
      <c r="A3" s="212"/>
      <c r="B3" s="213" t="s">
        <v>78</v>
      </c>
      <c r="C3" s="212" t="s">
        <v>1084</v>
      </c>
      <c r="D3" s="212"/>
      <c r="E3" s="212"/>
      <c r="F3" s="212"/>
      <c r="G3" s="212"/>
      <c r="H3" s="212"/>
      <c r="I3" s="212"/>
      <c r="J3" s="212"/>
      <c r="K3" s="212"/>
      <c r="L3" s="212"/>
      <c r="M3" s="212"/>
      <c r="N3" s="212"/>
      <c r="O3" s="212"/>
      <c r="P3" s="212"/>
      <c r="Q3" s="212"/>
      <c r="R3" s="212"/>
    </row>
    <row r="4" spans="1:18" s="1" customFormat="1" ht="15" customHeight="1">
      <c r="A4" s="212"/>
      <c r="B4" s="212"/>
      <c r="C4" s="212"/>
      <c r="D4" s="213" t="s">
        <v>1083</v>
      </c>
      <c r="E4" s="212"/>
      <c r="F4" s="212"/>
      <c r="G4" s="212"/>
      <c r="H4" s="212"/>
      <c r="I4" s="212"/>
      <c r="J4" s="212"/>
      <c r="K4" s="212"/>
      <c r="L4" s="212"/>
      <c r="M4" s="212"/>
      <c r="N4" s="212"/>
      <c r="O4" s="212"/>
      <c r="P4" s="212"/>
      <c r="Q4" s="212"/>
      <c r="R4" s="212"/>
    </row>
    <row r="5" spans="1:18" s="1" customFormat="1" ht="15" customHeight="1">
      <c r="A5" s="212"/>
      <c r="B5" s="212"/>
      <c r="C5" s="212"/>
      <c r="D5" s="212"/>
      <c r="E5" s="212"/>
      <c r="F5" s="212"/>
      <c r="G5" s="212"/>
      <c r="H5" s="212"/>
      <c r="I5" s="212"/>
      <c r="J5" s="212"/>
      <c r="K5" s="212"/>
      <c r="L5" s="212"/>
      <c r="M5" s="212"/>
      <c r="N5" s="212"/>
      <c r="O5" s="212"/>
      <c r="P5" s="212"/>
      <c r="Q5" s="212"/>
      <c r="R5" s="212"/>
    </row>
    <row r="6" spans="1:18" s="1" customFormat="1" ht="15" customHeight="1">
      <c r="A6" s="212"/>
      <c r="B6" s="213" t="s">
        <v>79</v>
      </c>
      <c r="C6" s="212" t="s">
        <v>80</v>
      </c>
      <c r="D6" s="212"/>
      <c r="E6" s="212"/>
      <c r="F6" s="212"/>
      <c r="G6" s="212"/>
      <c r="H6" s="212"/>
      <c r="I6" s="212"/>
      <c r="J6" s="212"/>
      <c r="K6" s="212"/>
      <c r="L6" s="212"/>
      <c r="M6" s="212"/>
      <c r="N6" s="212"/>
      <c r="O6" s="212"/>
      <c r="P6" s="212"/>
      <c r="Q6" s="212"/>
      <c r="R6" s="212"/>
    </row>
    <row r="7" spans="1:18" s="1" customFormat="1" ht="15" customHeight="1">
      <c r="A7" s="212"/>
      <c r="B7" s="212"/>
      <c r="C7" s="212"/>
      <c r="D7" s="212"/>
      <c r="E7" s="212"/>
      <c r="F7" s="212"/>
      <c r="G7" s="212"/>
      <c r="H7" s="212"/>
      <c r="I7" s="212"/>
      <c r="J7" s="212"/>
      <c r="K7" s="212"/>
      <c r="L7" s="212"/>
      <c r="M7" s="212"/>
      <c r="N7" s="212"/>
      <c r="O7" s="212"/>
      <c r="P7" s="212"/>
      <c r="Q7" s="212"/>
      <c r="R7" s="212"/>
    </row>
    <row r="8" spans="1:18" s="1" customFormat="1" ht="15" customHeight="1">
      <c r="A8" s="212"/>
      <c r="B8" s="213" t="s">
        <v>81</v>
      </c>
      <c r="C8" s="212" t="s">
        <v>82</v>
      </c>
      <c r="D8" s="212"/>
      <c r="E8" s="212"/>
      <c r="F8" s="212"/>
      <c r="G8" s="212"/>
      <c r="H8" s="212"/>
      <c r="I8" s="212"/>
      <c r="J8" s="212"/>
      <c r="K8" s="212"/>
      <c r="L8" s="212"/>
      <c r="M8" s="212"/>
      <c r="N8" s="212"/>
      <c r="O8" s="212"/>
      <c r="P8" s="212"/>
      <c r="Q8" s="212"/>
      <c r="R8" s="212"/>
    </row>
    <row r="9" spans="1:18" s="1" customFormat="1" ht="15" customHeight="1">
      <c r="A9" s="212"/>
      <c r="B9" s="212"/>
      <c r="C9" s="212" t="s">
        <v>83</v>
      </c>
      <c r="D9" s="212"/>
      <c r="E9" s="212"/>
      <c r="F9" s="212"/>
      <c r="G9" s="212"/>
      <c r="H9" s="212"/>
      <c r="I9" s="212"/>
      <c r="J9" s="212"/>
      <c r="K9" s="212"/>
      <c r="L9" s="212"/>
      <c r="M9" s="212"/>
      <c r="N9" s="212"/>
      <c r="O9" s="212"/>
      <c r="P9" s="212"/>
      <c r="Q9" s="212"/>
      <c r="R9" s="212"/>
    </row>
    <row r="10" spans="1:18" s="1" customFormat="1" ht="15" customHeight="1">
      <c r="A10" s="212"/>
      <c r="B10" s="212"/>
      <c r="C10" s="214"/>
      <c r="D10" s="213" t="s">
        <v>84</v>
      </c>
      <c r="E10" s="212"/>
      <c r="F10" s="212"/>
      <c r="G10" s="212"/>
      <c r="H10" s="212"/>
      <c r="I10" s="212"/>
      <c r="J10" s="212"/>
      <c r="K10" s="212"/>
      <c r="L10" s="212"/>
      <c r="M10" s="212"/>
      <c r="N10" s="212"/>
      <c r="O10" s="212"/>
      <c r="P10" s="212"/>
      <c r="Q10" s="212"/>
      <c r="R10" s="212"/>
    </row>
    <row r="11" spans="1:18" s="1" customFormat="1" ht="15" customHeight="1">
      <c r="A11" s="212"/>
      <c r="B11" s="212"/>
      <c r="C11" s="214"/>
      <c r="D11" s="212"/>
      <c r="E11" s="212"/>
      <c r="F11" s="212"/>
      <c r="G11" s="212"/>
      <c r="H11" s="212"/>
      <c r="I11" s="212"/>
      <c r="J11" s="212"/>
      <c r="K11" s="212"/>
      <c r="L11" s="212"/>
      <c r="M11" s="212"/>
      <c r="N11" s="212"/>
      <c r="O11" s="212"/>
      <c r="P11" s="212"/>
      <c r="Q11" s="212"/>
      <c r="R11" s="212"/>
    </row>
    <row r="12" spans="1:18" s="1" customFormat="1" ht="15" customHeight="1">
      <c r="A12" s="213"/>
      <c r="B12" s="213" t="s">
        <v>85</v>
      </c>
      <c r="C12" s="215" t="s">
        <v>86</v>
      </c>
      <c r="D12" s="213"/>
      <c r="E12" s="213"/>
      <c r="F12" s="213"/>
      <c r="G12" s="213"/>
      <c r="H12" s="212"/>
      <c r="I12" s="212"/>
      <c r="J12" s="212"/>
      <c r="K12" s="212"/>
      <c r="L12" s="212"/>
      <c r="M12" s="212"/>
      <c r="N12" s="212"/>
      <c r="O12" s="212"/>
      <c r="P12" s="212"/>
      <c r="Q12" s="212"/>
      <c r="R12" s="212"/>
    </row>
    <row r="13" spans="1:18" s="1" customFormat="1" ht="15" customHeight="1">
      <c r="A13" s="212"/>
      <c r="B13" s="212"/>
      <c r="C13" s="212"/>
      <c r="D13" s="212"/>
      <c r="E13" s="212"/>
      <c r="F13" s="212"/>
      <c r="G13" s="212"/>
      <c r="H13" s="212"/>
      <c r="I13" s="212"/>
      <c r="J13" s="212"/>
      <c r="K13" s="212"/>
      <c r="L13" s="212"/>
      <c r="M13" s="212"/>
      <c r="N13" s="212"/>
      <c r="O13" s="212"/>
      <c r="P13" s="212"/>
      <c r="Q13" s="212"/>
      <c r="R13" s="212"/>
    </row>
    <row r="14" spans="1:18" s="1" customFormat="1" ht="15" customHeight="1">
      <c r="A14" s="212"/>
      <c r="B14" s="213" t="s">
        <v>87</v>
      </c>
      <c r="C14" s="213" t="s">
        <v>88</v>
      </c>
      <c r="D14" s="212"/>
      <c r="E14" s="212"/>
      <c r="F14" s="212"/>
      <c r="G14" s="212"/>
      <c r="H14" s="212"/>
      <c r="I14" s="212"/>
      <c r="J14" s="212"/>
      <c r="K14" s="212"/>
      <c r="L14" s="212"/>
      <c r="M14" s="212"/>
      <c r="N14" s="212"/>
      <c r="O14" s="212"/>
      <c r="P14" s="212"/>
      <c r="Q14" s="212"/>
      <c r="R14" s="212"/>
    </row>
    <row r="15" spans="1:18" s="1" customFormat="1" ht="15" customHeight="1">
      <c r="A15" s="212"/>
      <c r="B15" s="212"/>
      <c r="C15" s="212"/>
      <c r="D15" s="212"/>
      <c r="E15" s="212"/>
      <c r="F15" s="212"/>
      <c r="G15" s="212"/>
      <c r="H15" s="212"/>
      <c r="I15" s="212"/>
      <c r="J15" s="212"/>
      <c r="K15" s="212"/>
      <c r="L15" s="212"/>
      <c r="M15" s="212"/>
      <c r="N15" s="212"/>
      <c r="O15" s="212"/>
      <c r="P15" s="212"/>
      <c r="Q15" s="212"/>
      <c r="R15" s="212"/>
    </row>
    <row r="16" spans="1:18" s="1" customFormat="1" ht="15" customHeight="1">
      <c r="A16" s="212"/>
      <c r="B16" s="213" t="s">
        <v>89</v>
      </c>
      <c r="C16" s="213" t="s">
        <v>1085</v>
      </c>
      <c r="D16" s="212"/>
      <c r="E16" s="212"/>
      <c r="F16" s="212"/>
      <c r="G16" s="212"/>
      <c r="H16" s="212"/>
      <c r="I16" s="212"/>
      <c r="J16" s="212"/>
      <c r="K16" s="212"/>
      <c r="L16" s="212"/>
      <c r="M16" s="212"/>
      <c r="N16" s="212"/>
      <c r="O16" s="212"/>
      <c r="P16" s="212"/>
      <c r="Q16" s="212"/>
      <c r="R16" s="212"/>
    </row>
    <row r="17" spans="1:18" s="1" customFormat="1" ht="15" customHeight="1"/>
    <row r="18" spans="1:18" s="1" customFormat="1" ht="15" customHeight="1"/>
    <row r="19" spans="1:18" s="1" customFormat="1" ht="15" customHeight="1"/>
    <row r="20" spans="1:18">
      <c r="A20" s="92"/>
      <c r="B20" s="92"/>
      <c r="C20" s="92"/>
      <c r="D20" s="92"/>
      <c r="E20" s="92"/>
      <c r="F20" s="92"/>
      <c r="G20" s="92"/>
      <c r="H20" s="92"/>
      <c r="I20" s="92"/>
      <c r="J20" s="92"/>
      <c r="K20" s="92"/>
      <c r="L20" s="92"/>
      <c r="M20" s="92"/>
      <c r="N20" s="92"/>
      <c r="O20" s="92"/>
      <c r="P20" s="92"/>
      <c r="Q20" s="92"/>
      <c r="R20" s="92"/>
    </row>
    <row r="21" spans="1:18">
      <c r="A21" s="92"/>
      <c r="B21" s="92"/>
      <c r="C21" s="92"/>
      <c r="D21" s="92"/>
      <c r="E21" s="92"/>
      <c r="F21" s="92"/>
      <c r="G21" s="92"/>
      <c r="H21" s="92"/>
      <c r="I21" s="92"/>
      <c r="J21" s="92"/>
      <c r="K21" s="92"/>
      <c r="L21" s="92"/>
      <c r="M21" s="92"/>
      <c r="N21" s="92"/>
      <c r="O21" s="92"/>
      <c r="P21" s="92"/>
      <c r="Q21" s="92"/>
      <c r="R21" s="92"/>
    </row>
    <row r="22" spans="1:18">
      <c r="A22" s="92"/>
      <c r="B22" s="92"/>
      <c r="C22" s="92"/>
      <c r="D22" s="92"/>
      <c r="E22" s="92"/>
      <c r="F22" s="92"/>
      <c r="G22" s="92"/>
      <c r="H22" s="92"/>
      <c r="I22" s="92"/>
      <c r="J22" s="92"/>
      <c r="K22" s="92"/>
      <c r="L22" s="92"/>
      <c r="M22" s="92"/>
      <c r="N22" s="92"/>
      <c r="O22" s="92"/>
      <c r="P22" s="92"/>
      <c r="Q22" s="92"/>
      <c r="R22" s="92"/>
    </row>
    <row r="23" spans="1:18">
      <c r="A23" s="92"/>
      <c r="B23" s="92"/>
      <c r="C23" s="92"/>
      <c r="D23" s="92"/>
      <c r="E23" s="92"/>
      <c r="F23" s="92"/>
      <c r="G23" s="92"/>
      <c r="H23" s="92"/>
      <c r="I23" s="92"/>
      <c r="J23" s="92"/>
      <c r="K23" s="92"/>
      <c r="L23" s="92"/>
      <c r="M23" s="92"/>
      <c r="N23" s="92"/>
      <c r="O23" s="92"/>
      <c r="P23" s="92"/>
      <c r="Q23" s="92"/>
      <c r="R23" s="92"/>
    </row>
    <row r="24" spans="1:18">
      <c r="A24" s="92"/>
      <c r="B24" s="92"/>
      <c r="C24" s="92"/>
      <c r="D24" s="92"/>
      <c r="E24" s="92"/>
      <c r="F24" s="92"/>
      <c r="G24" s="92"/>
      <c r="H24" s="92"/>
      <c r="I24" s="92"/>
      <c r="J24" s="92"/>
      <c r="K24" s="92"/>
      <c r="L24" s="92"/>
      <c r="M24" s="92"/>
      <c r="N24" s="92"/>
      <c r="O24" s="92"/>
      <c r="P24" s="92"/>
      <c r="Q24" s="92"/>
      <c r="R24" s="92"/>
    </row>
    <row r="25" spans="1:18">
      <c r="A25" s="92"/>
      <c r="B25" s="92"/>
      <c r="C25" s="92"/>
      <c r="D25" s="92"/>
      <c r="E25" s="92"/>
      <c r="F25" s="92"/>
      <c r="G25" s="92"/>
      <c r="H25" s="92"/>
      <c r="I25" s="92"/>
      <c r="J25" s="92"/>
      <c r="K25" s="92"/>
      <c r="L25" s="92"/>
      <c r="M25" s="92"/>
      <c r="N25" s="92"/>
      <c r="O25" s="92"/>
      <c r="P25" s="92"/>
      <c r="Q25" s="92"/>
      <c r="R25" s="92"/>
    </row>
    <row r="26" spans="1:18">
      <c r="A26" s="92"/>
      <c r="B26" s="92"/>
      <c r="C26" s="92"/>
      <c r="D26" s="92"/>
      <c r="E26" s="92"/>
      <c r="F26" s="92"/>
      <c r="G26" s="92"/>
      <c r="H26" s="92"/>
      <c r="I26" s="92"/>
      <c r="J26" s="92"/>
      <c r="K26" s="92"/>
      <c r="L26" s="92"/>
      <c r="M26" s="92"/>
      <c r="N26" s="92"/>
      <c r="O26" s="92"/>
      <c r="P26" s="92"/>
      <c r="Q26" s="92"/>
      <c r="R26" s="92"/>
    </row>
    <row r="27" spans="1:18">
      <c r="A27" s="92"/>
      <c r="B27" s="92"/>
      <c r="C27" s="92"/>
      <c r="D27" s="92"/>
      <c r="E27" s="92"/>
      <c r="F27" s="92"/>
      <c r="G27" s="92"/>
      <c r="H27" s="92"/>
      <c r="I27" s="92"/>
      <c r="J27" s="92"/>
      <c r="K27" s="92"/>
      <c r="L27" s="92"/>
      <c r="M27" s="92"/>
      <c r="N27" s="92"/>
      <c r="O27" s="92"/>
      <c r="P27" s="92"/>
      <c r="Q27" s="92"/>
      <c r="R27" s="92"/>
    </row>
    <row r="28" spans="1:18">
      <c r="A28" s="92"/>
      <c r="B28" s="92"/>
      <c r="C28" s="92"/>
      <c r="D28" s="92"/>
      <c r="E28" s="92"/>
      <c r="F28" s="92"/>
      <c r="G28" s="92"/>
      <c r="H28" s="92"/>
      <c r="I28" s="92"/>
      <c r="J28" s="92"/>
      <c r="K28" s="92"/>
      <c r="L28" s="92"/>
      <c r="M28" s="92"/>
      <c r="N28" s="92"/>
      <c r="O28" s="92"/>
      <c r="P28" s="92"/>
      <c r="Q28" s="92"/>
      <c r="R28" s="92"/>
    </row>
    <row r="29" spans="1:18">
      <c r="A29" s="92"/>
      <c r="B29" s="92"/>
      <c r="C29" s="92"/>
      <c r="D29" s="92"/>
      <c r="E29" s="92"/>
      <c r="F29" s="92"/>
      <c r="G29" s="92"/>
      <c r="H29" s="92"/>
      <c r="I29" s="92"/>
      <c r="J29" s="92"/>
      <c r="K29" s="92"/>
      <c r="L29" s="92"/>
      <c r="M29" s="92"/>
      <c r="N29" s="92"/>
      <c r="O29" s="92"/>
      <c r="P29" s="92"/>
      <c r="Q29" s="92"/>
      <c r="R29" s="92"/>
    </row>
    <row r="30" spans="1:18">
      <c r="A30" s="92"/>
      <c r="B30" s="92"/>
      <c r="C30" s="92"/>
      <c r="D30" s="92"/>
      <c r="E30" s="92"/>
      <c r="F30" s="92"/>
      <c r="G30" s="92"/>
      <c r="H30" s="92"/>
      <c r="I30" s="92"/>
      <c r="J30" s="92"/>
      <c r="K30" s="92"/>
      <c r="L30" s="92"/>
      <c r="M30" s="92"/>
      <c r="N30" s="92"/>
      <c r="O30" s="92"/>
      <c r="P30" s="92"/>
      <c r="Q30" s="92"/>
      <c r="R30" s="92"/>
    </row>
    <row r="31" spans="1:18">
      <c r="A31" s="92"/>
      <c r="B31" s="92"/>
      <c r="C31" s="92"/>
      <c r="D31" s="92"/>
      <c r="E31" s="92"/>
      <c r="F31" s="92"/>
      <c r="G31" s="92"/>
      <c r="H31" s="92"/>
      <c r="I31" s="92"/>
      <c r="J31" s="92"/>
      <c r="K31" s="92"/>
      <c r="L31" s="92"/>
      <c r="M31" s="92"/>
      <c r="N31" s="92"/>
      <c r="O31" s="92"/>
      <c r="P31" s="92"/>
      <c r="Q31" s="92"/>
      <c r="R31" s="92"/>
    </row>
    <row r="32" spans="1:18">
      <c r="A32" s="92"/>
      <c r="B32" s="92"/>
      <c r="C32" s="92"/>
      <c r="D32" s="92"/>
      <c r="E32" s="92"/>
      <c r="F32" s="92"/>
      <c r="G32" s="92"/>
      <c r="H32" s="92"/>
      <c r="I32" s="92"/>
      <c r="J32" s="92"/>
      <c r="K32" s="92"/>
      <c r="L32" s="92"/>
      <c r="M32" s="92"/>
      <c r="N32" s="92"/>
      <c r="O32" s="92"/>
      <c r="P32" s="92"/>
      <c r="Q32" s="92"/>
      <c r="R32" s="92"/>
    </row>
    <row r="33" spans="1:18">
      <c r="A33" s="92"/>
      <c r="B33" s="92"/>
      <c r="C33" s="92"/>
      <c r="D33" s="92"/>
      <c r="E33" s="92"/>
      <c r="F33" s="92"/>
      <c r="G33" s="92"/>
      <c r="H33" s="92"/>
      <c r="I33" s="92"/>
      <c r="J33" s="92"/>
      <c r="K33" s="92"/>
      <c r="L33" s="92"/>
      <c r="M33" s="92"/>
      <c r="N33" s="92"/>
      <c r="O33" s="92"/>
      <c r="P33" s="92"/>
      <c r="Q33" s="92"/>
      <c r="R33" s="92"/>
    </row>
    <row r="34" spans="1:18">
      <c r="A34" s="92"/>
      <c r="B34" s="92"/>
      <c r="C34" s="92"/>
      <c r="D34" s="92"/>
      <c r="E34" s="92"/>
      <c r="F34" s="92"/>
      <c r="G34" s="92"/>
      <c r="H34" s="92"/>
      <c r="I34" s="92"/>
      <c r="J34" s="92"/>
      <c r="K34" s="92"/>
      <c r="L34" s="92"/>
      <c r="M34" s="92"/>
      <c r="N34" s="92"/>
      <c r="O34" s="92"/>
      <c r="P34" s="92"/>
      <c r="Q34" s="92"/>
      <c r="R34" s="92"/>
    </row>
    <row r="35" spans="1:18">
      <c r="A35" s="92"/>
      <c r="B35" s="92"/>
      <c r="C35" s="92"/>
      <c r="D35" s="92"/>
      <c r="E35" s="92"/>
      <c r="F35" s="92"/>
      <c r="G35" s="92"/>
      <c r="H35" s="92"/>
      <c r="I35" s="92"/>
      <c r="J35" s="92"/>
      <c r="K35" s="92"/>
      <c r="L35" s="92"/>
      <c r="M35" s="92"/>
      <c r="N35" s="92"/>
      <c r="O35" s="92"/>
      <c r="P35" s="92"/>
      <c r="Q35" s="92"/>
      <c r="R35" s="92"/>
    </row>
    <row r="36" spans="1:18">
      <c r="A36" s="92"/>
      <c r="B36" s="92"/>
      <c r="C36" s="92"/>
      <c r="D36" s="92"/>
      <c r="E36" s="92"/>
      <c r="F36" s="92"/>
      <c r="G36" s="92"/>
      <c r="H36" s="92"/>
      <c r="I36" s="92"/>
      <c r="J36" s="92"/>
      <c r="K36" s="92"/>
      <c r="L36" s="92"/>
      <c r="M36" s="92"/>
      <c r="N36" s="92"/>
      <c r="O36" s="92"/>
      <c r="P36" s="92"/>
      <c r="Q36" s="92"/>
      <c r="R36" s="92"/>
    </row>
    <row r="37" spans="1:18">
      <c r="A37" s="92"/>
      <c r="B37" s="92"/>
      <c r="C37" s="92"/>
      <c r="D37" s="92"/>
      <c r="E37" s="92"/>
      <c r="F37" s="92"/>
      <c r="G37" s="92"/>
      <c r="H37" s="92"/>
      <c r="I37" s="92"/>
      <c r="J37" s="92"/>
      <c r="K37" s="92"/>
      <c r="L37" s="92"/>
      <c r="M37" s="92"/>
      <c r="N37" s="92"/>
      <c r="O37" s="92"/>
      <c r="P37" s="92"/>
      <c r="Q37" s="92"/>
      <c r="R37" s="92"/>
    </row>
    <row r="38" spans="1:18">
      <c r="A38" s="92"/>
      <c r="B38" s="92"/>
      <c r="C38" s="92"/>
      <c r="D38" s="92"/>
      <c r="E38" s="92"/>
      <c r="F38" s="92"/>
      <c r="G38" s="92"/>
      <c r="H38" s="92"/>
      <c r="I38" s="92"/>
      <c r="J38" s="92"/>
      <c r="K38" s="92"/>
      <c r="L38" s="92"/>
      <c r="M38" s="92"/>
      <c r="N38" s="92"/>
      <c r="O38" s="92"/>
      <c r="P38" s="92"/>
      <c r="Q38" s="92"/>
      <c r="R38" s="92"/>
    </row>
    <row r="39" spans="1:18">
      <c r="A39" s="92"/>
      <c r="B39" s="92"/>
      <c r="C39" s="92"/>
      <c r="D39" s="92"/>
      <c r="E39" s="92"/>
      <c r="F39" s="92"/>
      <c r="G39" s="92"/>
      <c r="H39" s="92"/>
      <c r="I39" s="92"/>
      <c r="J39" s="92"/>
      <c r="K39" s="92"/>
      <c r="L39" s="92"/>
      <c r="M39" s="92"/>
      <c r="N39" s="92"/>
      <c r="O39" s="92"/>
      <c r="P39" s="92"/>
      <c r="Q39" s="92"/>
      <c r="R39" s="92"/>
    </row>
    <row r="40" spans="1:18">
      <c r="A40" s="92"/>
      <c r="B40" s="92"/>
      <c r="C40" s="92"/>
      <c r="D40" s="92"/>
      <c r="E40" s="92"/>
      <c r="F40" s="92"/>
      <c r="G40" s="92"/>
      <c r="H40" s="92"/>
      <c r="I40" s="92"/>
      <c r="J40" s="92"/>
      <c r="K40" s="92"/>
      <c r="L40" s="92"/>
      <c r="M40" s="92"/>
      <c r="N40" s="92"/>
      <c r="O40" s="92"/>
      <c r="P40" s="92"/>
      <c r="Q40" s="92"/>
      <c r="R40" s="92"/>
    </row>
    <row r="41" spans="1:18">
      <c r="A41" s="92"/>
      <c r="B41" s="92"/>
      <c r="C41" s="92"/>
      <c r="D41" s="92"/>
      <c r="E41" s="92"/>
      <c r="F41" s="92"/>
      <c r="G41" s="92"/>
      <c r="H41" s="92"/>
      <c r="I41" s="92"/>
      <c r="J41" s="92"/>
      <c r="K41" s="92"/>
      <c r="L41" s="92"/>
      <c r="M41" s="92"/>
      <c r="N41" s="92"/>
      <c r="O41" s="92"/>
      <c r="P41" s="92"/>
      <c r="Q41" s="92"/>
      <c r="R41" s="92"/>
    </row>
    <row r="42" spans="1:18">
      <c r="A42" s="92"/>
      <c r="B42" s="92"/>
      <c r="C42" s="92"/>
      <c r="D42" s="92"/>
      <c r="E42" s="92"/>
      <c r="F42" s="92"/>
      <c r="G42" s="92"/>
      <c r="H42" s="92"/>
      <c r="I42" s="92"/>
      <c r="J42" s="92"/>
      <c r="K42" s="92"/>
      <c r="L42" s="92"/>
      <c r="M42" s="92"/>
      <c r="N42" s="92"/>
      <c r="O42" s="92"/>
      <c r="P42" s="92"/>
      <c r="Q42" s="92"/>
      <c r="R42" s="92"/>
    </row>
  </sheetData>
  <customSheetViews>
    <customSheetView guid="{89953FCB-456A-4C2D-8912-B30825F750D3}" showGridLines="0" fitToPage="1">
      <selection activeCell="D25" sqref="D25"/>
      <pageMargins left="0" right="0" top="0" bottom="0" header="0" footer="0"/>
      <printOptions horizontalCentered="1" verticalCentered="1"/>
      <pageSetup scale="75" orientation="landscape" r:id="rId1"/>
      <headerFooter alignWithMargins="0"/>
    </customSheetView>
  </customSheetViews>
  <phoneticPr fontId="4" type="noConversion"/>
  <printOptions horizontalCentered="1" verticalCentered="1"/>
  <pageMargins left="0.39" right="0.4" top="1" bottom="1" header="0.5" footer="0.5"/>
  <pageSetup scale="75"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25"/>
  <sheetViews>
    <sheetView topLeftCell="A13" workbookViewId="0">
      <selection activeCell="C15" sqref="C15"/>
    </sheetView>
  </sheetViews>
  <sheetFormatPr defaultColWidth="8.88671875" defaultRowHeight="13.2"/>
  <cols>
    <col min="1" max="1" width="33.33203125" style="145" customWidth="1"/>
    <col min="2" max="2" width="51.5546875" style="145" customWidth="1"/>
    <col min="3" max="3" width="54.88671875" style="145" customWidth="1"/>
    <col min="4" max="4" width="47.5546875" style="145" customWidth="1"/>
    <col min="5" max="16384" width="8.88671875" style="2"/>
  </cols>
  <sheetData>
    <row r="1" spans="1:4" ht="111.9" customHeight="1">
      <c r="A1" s="330" t="s">
        <v>90</v>
      </c>
      <c r="B1" s="331"/>
      <c r="C1" s="331"/>
      <c r="D1" s="331"/>
    </row>
    <row r="2" spans="1:4">
      <c r="A2" s="178"/>
      <c r="B2" s="178"/>
      <c r="C2" s="178"/>
      <c r="D2" s="178"/>
    </row>
    <row r="3" spans="1:4">
      <c r="A3" s="142" t="s">
        <v>91</v>
      </c>
      <c r="B3" s="142" t="s">
        <v>92</v>
      </c>
      <c r="C3" s="142" t="s">
        <v>93</v>
      </c>
      <c r="D3" s="142" t="s">
        <v>94</v>
      </c>
    </row>
    <row r="4" spans="1:4" ht="26.4">
      <c r="A4" s="143" t="s">
        <v>95</v>
      </c>
      <c r="B4" s="144" t="s">
        <v>96</v>
      </c>
      <c r="C4" s="144" t="s">
        <v>97</v>
      </c>
      <c r="D4" s="144" t="s">
        <v>98</v>
      </c>
    </row>
    <row r="5" spans="1:4" ht="66">
      <c r="A5" s="143" t="s">
        <v>99</v>
      </c>
      <c r="B5" s="144" t="s">
        <v>100</v>
      </c>
      <c r="C5" s="144" t="s">
        <v>101</v>
      </c>
      <c r="D5" s="144" t="s">
        <v>102</v>
      </c>
    </row>
    <row r="6" spans="1:4" ht="79.2">
      <c r="A6" s="144" t="s">
        <v>103</v>
      </c>
      <c r="B6" s="144" t="s">
        <v>104</v>
      </c>
      <c r="C6" s="144" t="s">
        <v>105</v>
      </c>
      <c r="D6" s="143" t="s">
        <v>106</v>
      </c>
    </row>
    <row r="7" spans="1:4" ht="132">
      <c r="A7" s="144" t="s">
        <v>107</v>
      </c>
      <c r="B7" s="143" t="s">
        <v>108</v>
      </c>
      <c r="C7" s="144" t="s">
        <v>109</v>
      </c>
      <c r="D7" s="144" t="s">
        <v>110</v>
      </c>
    </row>
    <row r="8" spans="1:4" ht="52.8">
      <c r="A8" s="144" t="s">
        <v>111</v>
      </c>
      <c r="B8" s="144" t="s">
        <v>112</v>
      </c>
      <c r="C8" s="144" t="s">
        <v>113</v>
      </c>
      <c r="D8" s="144" t="s">
        <v>114</v>
      </c>
    </row>
    <row r="9" spans="1:4" ht="79.2">
      <c r="A9" s="144" t="s">
        <v>115</v>
      </c>
      <c r="B9" s="144" t="s">
        <v>116</v>
      </c>
      <c r="C9" s="144" t="s">
        <v>117</v>
      </c>
      <c r="D9" s="143" t="s">
        <v>118</v>
      </c>
    </row>
    <row r="10" spans="1:4" ht="52.8">
      <c r="A10" s="144" t="s">
        <v>119</v>
      </c>
      <c r="B10" s="144" t="s">
        <v>120</v>
      </c>
      <c r="C10" s="144" t="s">
        <v>121</v>
      </c>
      <c r="D10" s="144" t="s">
        <v>122</v>
      </c>
    </row>
    <row r="11" spans="1:4" ht="171.6">
      <c r="A11" s="143" t="s">
        <v>123</v>
      </c>
      <c r="B11" s="144" t="s">
        <v>124</v>
      </c>
      <c r="C11" s="143" t="s">
        <v>125</v>
      </c>
      <c r="D11" s="144" t="s">
        <v>126</v>
      </c>
    </row>
    <row r="12" spans="1:4" ht="171.6">
      <c r="A12" s="143" t="s">
        <v>127</v>
      </c>
      <c r="B12" s="144" t="s">
        <v>128</v>
      </c>
      <c r="C12" s="143" t="s">
        <v>125</v>
      </c>
      <c r="D12" s="144" t="s">
        <v>126</v>
      </c>
    </row>
    <row r="13" spans="1:4" ht="171.6">
      <c r="A13" s="143" t="s">
        <v>129</v>
      </c>
      <c r="B13" s="144" t="s">
        <v>130</v>
      </c>
      <c r="C13" s="143" t="s">
        <v>125</v>
      </c>
      <c r="D13" s="144" t="s">
        <v>126</v>
      </c>
    </row>
    <row r="14" spans="1:4" ht="171.6">
      <c r="A14" s="143" t="s">
        <v>131</v>
      </c>
      <c r="B14" s="144" t="s">
        <v>132</v>
      </c>
      <c r="C14" s="143" t="s">
        <v>125</v>
      </c>
      <c r="D14" s="144" t="s">
        <v>126</v>
      </c>
    </row>
    <row r="15" spans="1:4" ht="52.8">
      <c r="A15" s="144" t="s">
        <v>133</v>
      </c>
      <c r="B15" s="144" t="s">
        <v>134</v>
      </c>
      <c r="C15" s="143" t="s">
        <v>135</v>
      </c>
      <c r="D15" s="144"/>
    </row>
    <row r="16" spans="1:4">
      <c r="A16" s="144"/>
      <c r="B16" s="144"/>
      <c r="C16" s="143"/>
      <c r="D16" s="144"/>
    </row>
    <row r="17" spans="1:4">
      <c r="A17" s="146" t="s">
        <v>136</v>
      </c>
      <c r="B17" s="144"/>
      <c r="C17" s="143"/>
      <c r="D17" s="144"/>
    </row>
    <row r="18" spans="1:4" ht="66">
      <c r="A18" s="143" t="s">
        <v>137</v>
      </c>
      <c r="B18" s="144" t="s">
        <v>138</v>
      </c>
      <c r="C18" s="144" t="s">
        <v>139</v>
      </c>
      <c r="D18" s="144" t="s">
        <v>140</v>
      </c>
    </row>
    <row r="19" spans="1:4" ht="66">
      <c r="A19" s="143" t="s">
        <v>141</v>
      </c>
      <c r="B19" s="144" t="s">
        <v>142</v>
      </c>
      <c r="C19" s="144" t="s">
        <v>143</v>
      </c>
      <c r="D19" s="144" t="s">
        <v>144</v>
      </c>
    </row>
    <row r="20" spans="1:4" ht="39.6">
      <c r="A20" s="143" t="s">
        <v>145</v>
      </c>
      <c r="B20" s="144" t="s">
        <v>146</v>
      </c>
      <c r="C20" s="144" t="s">
        <v>147</v>
      </c>
      <c r="D20" s="144" t="s">
        <v>144</v>
      </c>
    </row>
    <row r="21" spans="1:4" ht="39.6">
      <c r="A21" s="143" t="s">
        <v>148</v>
      </c>
      <c r="B21" s="144" t="s">
        <v>149</v>
      </c>
      <c r="C21" s="144" t="s">
        <v>150</v>
      </c>
      <c r="D21" s="144" t="s">
        <v>144</v>
      </c>
    </row>
    <row r="22" spans="1:4" ht="26.4">
      <c r="A22" s="143" t="s">
        <v>151</v>
      </c>
      <c r="B22" s="144" t="s">
        <v>152</v>
      </c>
      <c r="C22" s="144" t="s">
        <v>153</v>
      </c>
      <c r="D22" s="144" t="s">
        <v>144</v>
      </c>
    </row>
    <row r="23" spans="1:4" ht="39.6">
      <c r="A23" s="143" t="s">
        <v>154</v>
      </c>
      <c r="B23" s="144" t="s">
        <v>155</v>
      </c>
      <c r="C23" s="144" t="s">
        <v>156</v>
      </c>
      <c r="D23" s="144" t="s">
        <v>144</v>
      </c>
    </row>
    <row r="24" spans="1:4" ht="52.8">
      <c r="A24" s="143" t="s">
        <v>157</v>
      </c>
      <c r="B24" s="144" t="s">
        <v>158</v>
      </c>
      <c r="C24" s="144" t="s">
        <v>159</v>
      </c>
      <c r="D24" s="144" t="s">
        <v>144</v>
      </c>
    </row>
    <row r="25" spans="1:4" ht="52.8">
      <c r="A25" s="143" t="s">
        <v>160</v>
      </c>
      <c r="B25" s="144" t="s">
        <v>161</v>
      </c>
      <c r="C25" s="144" t="s">
        <v>162</v>
      </c>
      <c r="D25" s="144" t="s">
        <v>144</v>
      </c>
    </row>
  </sheetData>
  <mergeCells count="1">
    <mergeCell ref="A1:D1"/>
  </mergeCells>
  <pageMargins left="0.5" right="0.5" top="0.5" bottom="0.5" header="0.5" footer="0.5"/>
  <pageSetup scale="69" fitToHeight="0" orientation="landscape" r:id="rId1"/>
  <headerFooter>
    <oddFooter>&amp;RRev 02-13-19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G368"/>
  <sheetViews>
    <sheetView topLeftCell="A90" workbookViewId="0">
      <selection activeCell="A324" sqref="A324"/>
    </sheetView>
  </sheetViews>
  <sheetFormatPr defaultColWidth="8.33203125" defaultRowHeight="13.2"/>
  <cols>
    <col min="1" max="1" width="7.88671875" style="151" customWidth="1"/>
    <col min="2" max="2" width="43.6640625" style="144" customWidth="1"/>
    <col min="3" max="3" width="52.33203125" style="144" customWidth="1"/>
    <col min="4" max="4" width="12.44140625" style="144" customWidth="1"/>
    <col min="5" max="5" width="70.6640625" style="144" customWidth="1"/>
    <col min="6" max="33" width="8.33203125" style="153"/>
    <col min="34" max="16384" width="8.33203125" style="68"/>
  </cols>
  <sheetData>
    <row r="1" spans="1:33" s="150" customFormat="1" ht="26.4">
      <c r="A1" s="148" t="s">
        <v>163</v>
      </c>
      <c r="B1" s="148" t="s">
        <v>164</v>
      </c>
      <c r="C1" s="148" t="s">
        <v>165</v>
      </c>
      <c r="D1" s="148" t="s">
        <v>166</v>
      </c>
      <c r="E1" s="148" t="s">
        <v>92</v>
      </c>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row>
    <row r="2" spans="1:33" s="150" customFormat="1" ht="72" customHeight="1">
      <c r="A2" s="143" t="s">
        <v>167</v>
      </c>
      <c r="B2" s="143" t="s">
        <v>168</v>
      </c>
      <c r="C2" s="143" t="s">
        <v>169</v>
      </c>
      <c r="D2" s="143" t="s">
        <v>169</v>
      </c>
      <c r="E2" s="143" t="s">
        <v>170</v>
      </c>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row>
    <row r="3" spans="1:33" s="154" customFormat="1" ht="66">
      <c r="A3" s="151" t="s">
        <v>167</v>
      </c>
      <c r="B3" s="144" t="s">
        <v>171</v>
      </c>
      <c r="C3" s="144" t="s">
        <v>171</v>
      </c>
      <c r="D3" s="144" t="s">
        <v>172</v>
      </c>
      <c r="E3" s="152" t="s">
        <v>173</v>
      </c>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row>
    <row r="4" spans="1:33" s="154" customFormat="1" ht="26.4">
      <c r="A4" s="155" t="s">
        <v>174</v>
      </c>
      <c r="B4" s="156" t="s">
        <v>171</v>
      </c>
      <c r="C4" s="156" t="s">
        <v>175</v>
      </c>
      <c r="D4" s="156" t="s">
        <v>172</v>
      </c>
      <c r="E4" s="156" t="s">
        <v>176</v>
      </c>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row>
    <row r="5" spans="1:33" s="157" customFormat="1" ht="39.6">
      <c r="A5" s="155" t="s">
        <v>174</v>
      </c>
      <c r="B5" s="156" t="s">
        <v>171</v>
      </c>
      <c r="C5" s="156" t="s">
        <v>177</v>
      </c>
      <c r="D5" s="156" t="s">
        <v>172</v>
      </c>
      <c r="E5" s="156" t="s">
        <v>178</v>
      </c>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row>
    <row r="6" spans="1:33" s="157" customFormat="1" ht="92.4">
      <c r="A6" s="151" t="s">
        <v>167</v>
      </c>
      <c r="B6" s="144" t="s">
        <v>179</v>
      </c>
      <c r="C6" s="144" t="s">
        <v>179</v>
      </c>
      <c r="D6" s="144" t="s">
        <v>172</v>
      </c>
      <c r="E6" s="152" t="s">
        <v>180</v>
      </c>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row>
    <row r="7" spans="1:33" s="157" customFormat="1">
      <c r="A7" s="155" t="s">
        <v>174</v>
      </c>
      <c r="B7" s="156" t="s">
        <v>179</v>
      </c>
      <c r="C7" s="156" t="s">
        <v>181</v>
      </c>
      <c r="D7" s="156" t="s">
        <v>172</v>
      </c>
      <c r="E7" s="156" t="s">
        <v>182</v>
      </c>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row>
    <row r="8" spans="1:33" s="157" customFormat="1" ht="26.4">
      <c r="A8" s="155" t="s">
        <v>174</v>
      </c>
      <c r="B8" s="156" t="s">
        <v>179</v>
      </c>
      <c r="C8" s="156" t="s">
        <v>183</v>
      </c>
      <c r="D8" s="156" t="s">
        <v>172</v>
      </c>
      <c r="E8" s="156" t="s">
        <v>184</v>
      </c>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row>
    <row r="9" spans="1:33" s="157" customFormat="1" ht="26.4">
      <c r="A9" s="155" t="s">
        <v>174</v>
      </c>
      <c r="B9" s="156" t="s">
        <v>179</v>
      </c>
      <c r="C9" s="156" t="s">
        <v>185</v>
      </c>
      <c r="D9" s="156" t="s">
        <v>172</v>
      </c>
      <c r="E9" s="156" t="s">
        <v>186</v>
      </c>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row>
    <row r="10" spans="1:33" s="157" customFormat="1" ht="105.6">
      <c r="A10" s="151" t="s">
        <v>167</v>
      </c>
      <c r="B10" s="144" t="s">
        <v>187</v>
      </c>
      <c r="C10" s="144" t="s">
        <v>187</v>
      </c>
      <c r="D10" s="144" t="s">
        <v>172</v>
      </c>
      <c r="E10" s="152" t="s">
        <v>188</v>
      </c>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row>
    <row r="11" spans="1:33" s="157" customFormat="1" ht="39.6">
      <c r="A11" s="155" t="s">
        <v>174</v>
      </c>
      <c r="B11" s="156" t="s">
        <v>187</v>
      </c>
      <c r="C11" s="156" t="s">
        <v>189</v>
      </c>
      <c r="D11" s="156" t="s">
        <v>172</v>
      </c>
      <c r="E11" s="156" t="s">
        <v>190</v>
      </c>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row>
    <row r="12" spans="1:33" s="157" customFormat="1">
      <c r="A12" s="155" t="s">
        <v>174</v>
      </c>
      <c r="B12" s="156" t="s">
        <v>187</v>
      </c>
      <c r="C12" s="156" t="s">
        <v>191</v>
      </c>
      <c r="D12" s="156" t="s">
        <v>172</v>
      </c>
      <c r="E12" s="156" t="s">
        <v>192</v>
      </c>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row>
    <row r="13" spans="1:33" s="157" customFormat="1">
      <c r="A13" s="155" t="s">
        <v>174</v>
      </c>
      <c r="B13" s="156" t="s">
        <v>187</v>
      </c>
      <c r="C13" s="156" t="s">
        <v>193</v>
      </c>
      <c r="D13" s="156" t="s">
        <v>172</v>
      </c>
      <c r="E13" s="156" t="s">
        <v>194</v>
      </c>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row>
    <row r="14" spans="1:33" s="157" customFormat="1" ht="39.6">
      <c r="A14" s="155" t="s">
        <v>174</v>
      </c>
      <c r="B14" s="156" t="s">
        <v>187</v>
      </c>
      <c r="C14" s="156" t="s">
        <v>195</v>
      </c>
      <c r="D14" s="156" t="s">
        <v>172</v>
      </c>
      <c r="E14" s="156" t="s">
        <v>196</v>
      </c>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row>
    <row r="15" spans="1:33" s="157" customFormat="1">
      <c r="A15" s="155" t="s">
        <v>174</v>
      </c>
      <c r="B15" s="156" t="s">
        <v>187</v>
      </c>
      <c r="C15" s="156" t="s">
        <v>197</v>
      </c>
      <c r="D15" s="156" t="s">
        <v>172</v>
      </c>
      <c r="E15" s="156" t="s">
        <v>198</v>
      </c>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row>
    <row r="16" spans="1:33" s="157" customFormat="1">
      <c r="A16" s="155" t="s">
        <v>174</v>
      </c>
      <c r="B16" s="156" t="s">
        <v>187</v>
      </c>
      <c r="C16" s="156" t="s">
        <v>199</v>
      </c>
      <c r="D16" s="156" t="s">
        <v>172</v>
      </c>
      <c r="E16" s="156" t="s">
        <v>200</v>
      </c>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row>
    <row r="17" spans="1:33" s="157" customFormat="1" ht="26.4">
      <c r="A17" s="151" t="s">
        <v>167</v>
      </c>
      <c r="B17" s="144" t="s">
        <v>201</v>
      </c>
      <c r="C17" s="144" t="s">
        <v>201</v>
      </c>
      <c r="D17" s="144" t="s">
        <v>202</v>
      </c>
      <c r="E17" s="152" t="s">
        <v>203</v>
      </c>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row>
    <row r="18" spans="1:33" s="157" customFormat="1" ht="26.4">
      <c r="A18" s="155" t="s">
        <v>174</v>
      </c>
      <c r="B18" s="156" t="s">
        <v>201</v>
      </c>
      <c r="C18" s="156" t="s">
        <v>204</v>
      </c>
      <c r="D18" s="156" t="s">
        <v>202</v>
      </c>
      <c r="E18" s="156" t="s">
        <v>205</v>
      </c>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row>
    <row r="19" spans="1:33" s="157" customFormat="1" ht="52.8">
      <c r="A19" s="155" t="s">
        <v>174</v>
      </c>
      <c r="B19" s="156" t="s">
        <v>201</v>
      </c>
      <c r="C19" s="156" t="s">
        <v>206</v>
      </c>
      <c r="D19" s="156" t="s">
        <v>202</v>
      </c>
      <c r="E19" s="156" t="s">
        <v>207</v>
      </c>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row>
    <row r="20" spans="1:33" s="157" customFormat="1" ht="26.4">
      <c r="A20" s="155" t="s">
        <v>174</v>
      </c>
      <c r="B20" s="156" t="s">
        <v>201</v>
      </c>
      <c r="C20" s="156" t="s">
        <v>208</v>
      </c>
      <c r="D20" s="156" t="s">
        <v>202</v>
      </c>
      <c r="E20" s="156" t="s">
        <v>209</v>
      </c>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row>
    <row r="21" spans="1:33" s="157" customFormat="1" ht="26.4">
      <c r="A21" s="155" t="s">
        <v>174</v>
      </c>
      <c r="B21" s="156" t="s">
        <v>201</v>
      </c>
      <c r="C21" s="156" t="s">
        <v>210</v>
      </c>
      <c r="D21" s="156" t="s">
        <v>202</v>
      </c>
      <c r="E21" s="156" t="s">
        <v>211</v>
      </c>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row>
    <row r="22" spans="1:33" s="157" customFormat="1">
      <c r="A22" s="155" t="s">
        <v>174</v>
      </c>
      <c r="B22" s="156" t="s">
        <v>201</v>
      </c>
      <c r="C22" s="156" t="s">
        <v>212</v>
      </c>
      <c r="D22" s="156" t="s">
        <v>202</v>
      </c>
      <c r="E22" s="156" t="s">
        <v>213</v>
      </c>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row>
    <row r="23" spans="1:33" s="157" customFormat="1" ht="26.4">
      <c r="A23" s="155" t="s">
        <v>174</v>
      </c>
      <c r="B23" s="156" t="s">
        <v>201</v>
      </c>
      <c r="C23" s="156" t="s">
        <v>214</v>
      </c>
      <c r="D23" s="156" t="s">
        <v>202</v>
      </c>
      <c r="E23" s="156" t="s">
        <v>215</v>
      </c>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row>
    <row r="24" spans="1:33" s="157" customFormat="1" ht="26.4">
      <c r="A24" s="155" t="s">
        <v>174</v>
      </c>
      <c r="B24" s="156" t="s">
        <v>201</v>
      </c>
      <c r="C24" s="156" t="s">
        <v>216</v>
      </c>
      <c r="D24" s="156" t="s">
        <v>202</v>
      </c>
      <c r="E24" s="156" t="s">
        <v>217</v>
      </c>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row>
    <row r="25" spans="1:33" s="157" customFormat="1" ht="92.4">
      <c r="A25" s="151" t="s">
        <v>167</v>
      </c>
      <c r="B25" s="144" t="s">
        <v>218</v>
      </c>
      <c r="C25" s="144" t="s">
        <v>218</v>
      </c>
      <c r="D25" s="144" t="s">
        <v>172</v>
      </c>
      <c r="E25" s="152" t="s">
        <v>219</v>
      </c>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row>
    <row r="26" spans="1:33" s="157" customFormat="1" ht="26.4">
      <c r="A26" s="158" t="s">
        <v>174</v>
      </c>
      <c r="B26" s="159" t="s">
        <v>218</v>
      </c>
      <c r="C26" s="159" t="s">
        <v>220</v>
      </c>
      <c r="D26" s="159" t="s">
        <v>172</v>
      </c>
      <c r="E26" s="159" t="s">
        <v>221</v>
      </c>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row>
    <row r="27" spans="1:33" s="157" customFormat="1" ht="171.6">
      <c r="A27" s="151" t="s">
        <v>167</v>
      </c>
      <c r="B27" s="144" t="s">
        <v>222</v>
      </c>
      <c r="C27" s="144" t="s">
        <v>222</v>
      </c>
      <c r="D27" s="144" t="s">
        <v>172</v>
      </c>
      <c r="E27" s="152" t="s">
        <v>223</v>
      </c>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row>
    <row r="28" spans="1:33" s="157" customFormat="1" ht="39.6">
      <c r="A28" s="151" t="s">
        <v>167</v>
      </c>
      <c r="B28" s="144" t="s">
        <v>224</v>
      </c>
      <c r="C28" s="144" t="s">
        <v>224</v>
      </c>
      <c r="D28" s="144" t="s">
        <v>202</v>
      </c>
      <c r="E28" s="152" t="s">
        <v>225</v>
      </c>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row>
    <row r="29" spans="1:33" s="157" customFormat="1" ht="26.4">
      <c r="A29" s="155" t="s">
        <v>174</v>
      </c>
      <c r="B29" s="156" t="s">
        <v>224</v>
      </c>
      <c r="C29" s="156" t="s">
        <v>226</v>
      </c>
      <c r="D29" s="156" t="s">
        <v>202</v>
      </c>
      <c r="E29" s="156" t="s">
        <v>227</v>
      </c>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row>
    <row r="30" spans="1:33" s="157" customFormat="1" ht="39.6">
      <c r="A30" s="155" t="s">
        <v>174</v>
      </c>
      <c r="B30" s="156" t="s">
        <v>224</v>
      </c>
      <c r="C30" s="156" t="s">
        <v>228</v>
      </c>
      <c r="D30" s="156" t="s">
        <v>202</v>
      </c>
      <c r="E30" s="156" t="s">
        <v>229</v>
      </c>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row>
    <row r="31" spans="1:33" s="157" customFormat="1" ht="52.8">
      <c r="A31" s="155" t="s">
        <v>174</v>
      </c>
      <c r="B31" s="156" t="s">
        <v>224</v>
      </c>
      <c r="C31" s="156" t="s">
        <v>230</v>
      </c>
      <c r="D31" s="156" t="s">
        <v>202</v>
      </c>
      <c r="E31" s="156" t="s">
        <v>231</v>
      </c>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row>
    <row r="32" spans="1:33" s="157" customFormat="1" ht="26.4">
      <c r="A32" s="155" t="s">
        <v>174</v>
      </c>
      <c r="B32" s="156" t="s">
        <v>224</v>
      </c>
      <c r="C32" s="156" t="s">
        <v>232</v>
      </c>
      <c r="D32" s="156" t="s">
        <v>202</v>
      </c>
      <c r="E32" s="156" t="s">
        <v>233</v>
      </c>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row>
    <row r="33" spans="1:33" s="157" customFormat="1">
      <c r="A33" s="155" t="s">
        <v>174</v>
      </c>
      <c r="B33" s="156" t="s">
        <v>224</v>
      </c>
      <c r="C33" s="156" t="s">
        <v>234</v>
      </c>
      <c r="D33" s="156" t="s">
        <v>202</v>
      </c>
      <c r="E33" s="156" t="s">
        <v>235</v>
      </c>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row>
    <row r="34" spans="1:33" s="157" customFormat="1" ht="39.6">
      <c r="A34" s="155" t="s">
        <v>174</v>
      </c>
      <c r="B34" s="156" t="s">
        <v>224</v>
      </c>
      <c r="C34" s="156" t="s">
        <v>236</v>
      </c>
      <c r="D34" s="156" t="s">
        <v>202</v>
      </c>
      <c r="E34" s="156" t="s">
        <v>237</v>
      </c>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row>
    <row r="35" spans="1:33" s="157" customFormat="1" ht="26.4">
      <c r="A35" s="155" t="s">
        <v>174</v>
      </c>
      <c r="B35" s="156" t="s">
        <v>224</v>
      </c>
      <c r="C35" s="156" t="s">
        <v>238</v>
      </c>
      <c r="D35" s="156" t="s">
        <v>202</v>
      </c>
      <c r="E35" s="156" t="s">
        <v>239</v>
      </c>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row>
    <row r="36" spans="1:33" s="157" customFormat="1" ht="39.6">
      <c r="A36" s="155" t="s">
        <v>174</v>
      </c>
      <c r="B36" s="156" t="s">
        <v>224</v>
      </c>
      <c r="C36" s="156" t="s">
        <v>240</v>
      </c>
      <c r="D36" s="156" t="s">
        <v>202</v>
      </c>
      <c r="E36" s="156" t="s">
        <v>241</v>
      </c>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row>
    <row r="37" spans="1:33" s="157" customFormat="1" ht="52.8">
      <c r="A37" s="155" t="s">
        <v>174</v>
      </c>
      <c r="B37" s="156" t="s">
        <v>224</v>
      </c>
      <c r="C37" s="156" t="s">
        <v>242</v>
      </c>
      <c r="D37" s="156" t="s">
        <v>202</v>
      </c>
      <c r="E37" s="156" t="s">
        <v>243</v>
      </c>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row>
    <row r="38" spans="1:33" s="157" customFormat="1" ht="26.4">
      <c r="A38" s="155" t="s">
        <v>174</v>
      </c>
      <c r="B38" s="156" t="s">
        <v>224</v>
      </c>
      <c r="C38" s="156" t="s">
        <v>244</v>
      </c>
      <c r="D38" s="156" t="s">
        <v>202</v>
      </c>
      <c r="E38" s="156" t="s">
        <v>245</v>
      </c>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row>
    <row r="39" spans="1:33" s="157" customFormat="1" ht="26.4">
      <c r="A39" s="155" t="s">
        <v>174</v>
      </c>
      <c r="B39" s="156" t="s">
        <v>224</v>
      </c>
      <c r="C39" s="156" t="s">
        <v>246</v>
      </c>
      <c r="D39" s="156" t="s">
        <v>202</v>
      </c>
      <c r="E39" s="156" t="s">
        <v>247</v>
      </c>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row>
    <row r="40" spans="1:33" s="157" customFormat="1" ht="39.6">
      <c r="A40" s="155" t="s">
        <v>174</v>
      </c>
      <c r="B40" s="160" t="s">
        <v>224</v>
      </c>
      <c r="C40" s="160" t="s">
        <v>248</v>
      </c>
      <c r="D40" s="156" t="s">
        <v>202</v>
      </c>
      <c r="E40" s="160" t="s">
        <v>249</v>
      </c>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row>
    <row r="41" spans="1:33" s="157" customFormat="1" ht="26.4">
      <c r="A41" s="155" t="s">
        <v>174</v>
      </c>
      <c r="B41" s="156" t="s">
        <v>224</v>
      </c>
      <c r="C41" s="156" t="s">
        <v>250</v>
      </c>
      <c r="D41" s="156" t="s">
        <v>202</v>
      </c>
      <c r="E41" s="156" t="s">
        <v>251</v>
      </c>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row>
    <row r="42" spans="1:33" s="157" customFormat="1" ht="52.8">
      <c r="A42" s="161" t="s">
        <v>167</v>
      </c>
      <c r="B42" s="162" t="s">
        <v>252</v>
      </c>
      <c r="C42" s="162" t="s">
        <v>252</v>
      </c>
      <c r="D42" s="162" t="s">
        <v>172</v>
      </c>
      <c r="E42" s="162" t="s">
        <v>253</v>
      </c>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row>
    <row r="43" spans="1:33" s="157" customFormat="1">
      <c r="A43" s="161" t="s">
        <v>174</v>
      </c>
      <c r="B43" s="162" t="s">
        <v>252</v>
      </c>
      <c r="C43" s="162" t="s">
        <v>254</v>
      </c>
      <c r="D43" s="162" t="s">
        <v>172</v>
      </c>
      <c r="E43" s="162" t="s">
        <v>255</v>
      </c>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row>
    <row r="44" spans="1:33" s="157" customFormat="1">
      <c r="A44" s="161" t="s">
        <v>174</v>
      </c>
      <c r="B44" s="162" t="s">
        <v>252</v>
      </c>
      <c r="C44" s="162" t="s">
        <v>256</v>
      </c>
      <c r="D44" s="162" t="s">
        <v>172</v>
      </c>
      <c r="E44" s="162" t="s">
        <v>257</v>
      </c>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row>
    <row r="45" spans="1:33" s="157" customFormat="1" ht="79.2">
      <c r="A45" s="151" t="s">
        <v>167</v>
      </c>
      <c r="B45" s="144" t="s">
        <v>258</v>
      </c>
      <c r="C45" s="144" t="s">
        <v>258</v>
      </c>
      <c r="D45" s="144" t="s">
        <v>259</v>
      </c>
      <c r="E45" s="163" t="s">
        <v>260</v>
      </c>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row>
    <row r="46" spans="1:33" s="157" customFormat="1">
      <c r="A46" s="155" t="s">
        <v>174</v>
      </c>
      <c r="B46" s="156" t="s">
        <v>258</v>
      </c>
      <c r="C46" s="156" t="s">
        <v>261</v>
      </c>
      <c r="D46" s="156" t="s">
        <v>259</v>
      </c>
      <c r="E46" s="156" t="s">
        <v>262</v>
      </c>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row>
    <row r="47" spans="1:33" s="157" customFormat="1">
      <c r="A47" s="155" t="s">
        <v>174</v>
      </c>
      <c r="B47" s="156" t="s">
        <v>258</v>
      </c>
      <c r="C47" s="156" t="s">
        <v>263</v>
      </c>
      <c r="D47" s="156" t="s">
        <v>259</v>
      </c>
      <c r="E47" s="156" t="s">
        <v>264</v>
      </c>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row>
    <row r="48" spans="1:33" s="157" customFormat="1" ht="39.6">
      <c r="A48" s="151" t="s">
        <v>167</v>
      </c>
      <c r="B48" s="144" t="s">
        <v>265</v>
      </c>
      <c r="C48" s="144" t="s">
        <v>265</v>
      </c>
      <c r="D48" s="144" t="s">
        <v>266</v>
      </c>
      <c r="E48" s="152" t="s">
        <v>267</v>
      </c>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row>
    <row r="49" spans="1:33" s="157" customFormat="1" ht="26.4">
      <c r="A49" s="155" t="s">
        <v>174</v>
      </c>
      <c r="B49" s="156" t="s">
        <v>265</v>
      </c>
      <c r="C49" s="156" t="s">
        <v>268</v>
      </c>
      <c r="D49" s="156" t="s">
        <v>266</v>
      </c>
      <c r="E49" s="156" t="s">
        <v>269</v>
      </c>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row>
    <row r="50" spans="1:33" s="157" customFormat="1" ht="52.8">
      <c r="A50" s="155" t="s">
        <v>174</v>
      </c>
      <c r="B50" s="156" t="s">
        <v>265</v>
      </c>
      <c r="C50" s="156" t="s">
        <v>270</v>
      </c>
      <c r="D50" s="156" t="s">
        <v>266</v>
      </c>
      <c r="E50" s="156" t="s">
        <v>271</v>
      </c>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row>
    <row r="51" spans="1:33" s="157" customFormat="1" ht="39.6">
      <c r="A51" s="155" t="s">
        <v>174</v>
      </c>
      <c r="B51" s="156" t="s">
        <v>265</v>
      </c>
      <c r="C51" s="156" t="s">
        <v>272</v>
      </c>
      <c r="D51" s="156" t="s">
        <v>266</v>
      </c>
      <c r="E51" s="156" t="s">
        <v>273</v>
      </c>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row>
    <row r="52" spans="1:33" s="157" customFormat="1" ht="26.4">
      <c r="A52" s="155" t="s">
        <v>174</v>
      </c>
      <c r="B52" s="156" t="s">
        <v>265</v>
      </c>
      <c r="C52" s="156" t="s">
        <v>274</v>
      </c>
      <c r="D52" s="156" t="s">
        <v>266</v>
      </c>
      <c r="E52" s="156" t="s">
        <v>275</v>
      </c>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row>
    <row r="53" spans="1:33" s="157" customFormat="1" ht="39.6">
      <c r="A53" s="155" t="s">
        <v>174</v>
      </c>
      <c r="B53" s="156" t="s">
        <v>265</v>
      </c>
      <c r="C53" s="156" t="s">
        <v>276</v>
      </c>
      <c r="D53" s="156" t="s">
        <v>266</v>
      </c>
      <c r="E53" s="156" t="s">
        <v>277</v>
      </c>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row>
    <row r="54" spans="1:33" s="157" customFormat="1" ht="26.4">
      <c r="A54" s="155" t="s">
        <v>174</v>
      </c>
      <c r="B54" s="156" t="s">
        <v>265</v>
      </c>
      <c r="C54" s="156" t="s">
        <v>278</v>
      </c>
      <c r="D54" s="156" t="s">
        <v>266</v>
      </c>
      <c r="E54" s="156" t="s">
        <v>279</v>
      </c>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row>
    <row r="55" spans="1:33" s="157" customFormat="1" ht="26.4">
      <c r="A55" s="155" t="s">
        <v>174</v>
      </c>
      <c r="B55" s="156" t="s">
        <v>265</v>
      </c>
      <c r="C55" s="156" t="s">
        <v>280</v>
      </c>
      <c r="D55" s="156" t="s">
        <v>266</v>
      </c>
      <c r="E55" s="156" t="s">
        <v>281</v>
      </c>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row>
    <row r="56" spans="1:33" s="157" customFormat="1" ht="39.6">
      <c r="A56" s="164" t="s">
        <v>167</v>
      </c>
      <c r="B56" s="143" t="s">
        <v>282</v>
      </c>
      <c r="C56" s="143" t="s">
        <v>283</v>
      </c>
      <c r="D56" s="143" t="s">
        <v>284</v>
      </c>
      <c r="E56" s="163" t="s">
        <v>267</v>
      </c>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row>
    <row r="57" spans="1:33" s="157" customFormat="1" ht="26.4">
      <c r="A57" s="155" t="s">
        <v>174</v>
      </c>
      <c r="B57" s="156" t="s">
        <v>282</v>
      </c>
      <c r="C57" s="156" t="s">
        <v>285</v>
      </c>
      <c r="D57" s="156" t="s">
        <v>284</v>
      </c>
      <c r="E57" s="156" t="s">
        <v>269</v>
      </c>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row>
    <row r="58" spans="1:33" s="157" customFormat="1" ht="52.8">
      <c r="A58" s="155" t="s">
        <v>174</v>
      </c>
      <c r="B58" s="156" t="s">
        <v>282</v>
      </c>
      <c r="C58" s="156" t="s">
        <v>286</v>
      </c>
      <c r="D58" s="156" t="s">
        <v>284</v>
      </c>
      <c r="E58" s="156" t="s">
        <v>271</v>
      </c>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row>
    <row r="59" spans="1:33" s="157" customFormat="1" ht="39.6">
      <c r="A59" s="155" t="s">
        <v>174</v>
      </c>
      <c r="B59" s="156" t="s">
        <v>282</v>
      </c>
      <c r="C59" s="156" t="s">
        <v>287</v>
      </c>
      <c r="D59" s="156" t="s">
        <v>284</v>
      </c>
      <c r="E59" s="156" t="s">
        <v>273</v>
      </c>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row>
    <row r="60" spans="1:33" s="157" customFormat="1" ht="26.4">
      <c r="A60" s="155" t="s">
        <v>174</v>
      </c>
      <c r="B60" s="156" t="s">
        <v>282</v>
      </c>
      <c r="C60" s="156" t="s">
        <v>288</v>
      </c>
      <c r="D60" s="156" t="s">
        <v>284</v>
      </c>
      <c r="E60" s="156" t="s">
        <v>275</v>
      </c>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row>
    <row r="61" spans="1:33" s="157" customFormat="1" ht="39.6">
      <c r="A61" s="155" t="s">
        <v>174</v>
      </c>
      <c r="B61" s="156" t="s">
        <v>282</v>
      </c>
      <c r="C61" s="156" t="s">
        <v>289</v>
      </c>
      <c r="D61" s="156" t="s">
        <v>284</v>
      </c>
      <c r="E61" s="156" t="s">
        <v>277</v>
      </c>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row>
    <row r="62" spans="1:33" s="157" customFormat="1" ht="26.4">
      <c r="A62" s="155" t="s">
        <v>174</v>
      </c>
      <c r="B62" s="156" t="s">
        <v>282</v>
      </c>
      <c r="C62" s="156" t="s">
        <v>290</v>
      </c>
      <c r="D62" s="156" t="s">
        <v>284</v>
      </c>
      <c r="E62" s="156" t="s">
        <v>279</v>
      </c>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row>
    <row r="63" spans="1:33" s="157" customFormat="1" ht="26.4">
      <c r="A63" s="155" t="s">
        <v>174</v>
      </c>
      <c r="B63" s="156" t="s">
        <v>282</v>
      </c>
      <c r="C63" s="156" t="s">
        <v>291</v>
      </c>
      <c r="D63" s="156" t="s">
        <v>284</v>
      </c>
      <c r="E63" s="156" t="s">
        <v>281</v>
      </c>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row>
    <row r="64" spans="1:33" s="157" customFormat="1" ht="39.6">
      <c r="A64" s="151" t="s">
        <v>167</v>
      </c>
      <c r="B64" s="144" t="s">
        <v>292</v>
      </c>
      <c r="C64" s="144" t="s">
        <v>292</v>
      </c>
      <c r="D64" s="144" t="s">
        <v>266</v>
      </c>
      <c r="E64" s="152" t="s">
        <v>293</v>
      </c>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row>
    <row r="65" spans="1:33" s="157" customFormat="1" ht="26.4">
      <c r="A65" s="155" t="s">
        <v>174</v>
      </c>
      <c r="B65" s="156" t="s">
        <v>292</v>
      </c>
      <c r="C65" s="156" t="s">
        <v>294</v>
      </c>
      <c r="D65" s="156" t="s">
        <v>266</v>
      </c>
      <c r="E65" s="156" t="s">
        <v>295</v>
      </c>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row>
    <row r="66" spans="1:33" s="157" customFormat="1" ht="52.8">
      <c r="A66" s="155" t="s">
        <v>174</v>
      </c>
      <c r="B66" s="156" t="s">
        <v>292</v>
      </c>
      <c r="C66" s="156" t="s">
        <v>296</v>
      </c>
      <c r="D66" s="156" t="s">
        <v>266</v>
      </c>
      <c r="E66" s="156" t="s">
        <v>297</v>
      </c>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row>
    <row r="67" spans="1:33" s="157" customFormat="1" ht="39.6">
      <c r="A67" s="155" t="s">
        <v>174</v>
      </c>
      <c r="B67" s="156" t="s">
        <v>292</v>
      </c>
      <c r="C67" s="156" t="s">
        <v>298</v>
      </c>
      <c r="D67" s="156" t="s">
        <v>266</v>
      </c>
      <c r="E67" s="156" t="s">
        <v>299</v>
      </c>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row>
    <row r="68" spans="1:33" s="157" customFormat="1" ht="26.4">
      <c r="A68" s="155" t="s">
        <v>174</v>
      </c>
      <c r="B68" s="156" t="s">
        <v>292</v>
      </c>
      <c r="C68" s="156" t="s">
        <v>300</v>
      </c>
      <c r="D68" s="156" t="s">
        <v>266</v>
      </c>
      <c r="E68" s="156" t="s">
        <v>301</v>
      </c>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row>
    <row r="69" spans="1:33" s="157" customFormat="1" ht="39.6">
      <c r="A69" s="155" t="s">
        <v>174</v>
      </c>
      <c r="B69" s="156" t="s">
        <v>292</v>
      </c>
      <c r="C69" s="156" t="s">
        <v>302</v>
      </c>
      <c r="D69" s="156" t="s">
        <v>266</v>
      </c>
      <c r="E69" s="156" t="s">
        <v>303</v>
      </c>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row>
    <row r="70" spans="1:33" s="157" customFormat="1" ht="26.4">
      <c r="A70" s="155" t="s">
        <v>174</v>
      </c>
      <c r="B70" s="156" t="s">
        <v>292</v>
      </c>
      <c r="C70" s="156" t="s">
        <v>304</v>
      </c>
      <c r="D70" s="156" t="s">
        <v>266</v>
      </c>
      <c r="E70" s="156" t="s">
        <v>305</v>
      </c>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row>
    <row r="71" spans="1:33" ht="26.4">
      <c r="A71" s="155" t="s">
        <v>174</v>
      </c>
      <c r="B71" s="156" t="s">
        <v>292</v>
      </c>
      <c r="C71" s="156" t="s">
        <v>306</v>
      </c>
      <c r="D71" s="156" t="s">
        <v>266</v>
      </c>
      <c r="E71" s="156" t="s">
        <v>307</v>
      </c>
    </row>
    <row r="72" spans="1:33" s="157" customFormat="1" ht="39.6">
      <c r="A72" s="164" t="s">
        <v>167</v>
      </c>
      <c r="B72" s="143" t="s">
        <v>308</v>
      </c>
      <c r="C72" s="143" t="s">
        <v>283</v>
      </c>
      <c r="D72" s="143" t="s">
        <v>284</v>
      </c>
      <c r="E72" s="163" t="s">
        <v>267</v>
      </c>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row>
    <row r="73" spans="1:33" s="157" customFormat="1" ht="26.4">
      <c r="A73" s="155" t="s">
        <v>174</v>
      </c>
      <c r="B73" s="156" t="s">
        <v>308</v>
      </c>
      <c r="C73" s="156" t="s">
        <v>309</v>
      </c>
      <c r="D73" s="156" t="s">
        <v>284</v>
      </c>
      <c r="E73" s="156" t="s">
        <v>269</v>
      </c>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row>
    <row r="74" spans="1:33" s="157" customFormat="1" ht="52.8">
      <c r="A74" s="155" t="s">
        <v>174</v>
      </c>
      <c r="B74" s="156" t="s">
        <v>308</v>
      </c>
      <c r="C74" s="156" t="s">
        <v>310</v>
      </c>
      <c r="D74" s="156" t="s">
        <v>284</v>
      </c>
      <c r="E74" s="156" t="s">
        <v>271</v>
      </c>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row>
    <row r="75" spans="1:33" s="157" customFormat="1" ht="39.6">
      <c r="A75" s="155" t="s">
        <v>174</v>
      </c>
      <c r="B75" s="156" t="s">
        <v>308</v>
      </c>
      <c r="C75" s="156" t="s">
        <v>311</v>
      </c>
      <c r="D75" s="156" t="s">
        <v>284</v>
      </c>
      <c r="E75" s="156" t="s">
        <v>273</v>
      </c>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row>
    <row r="76" spans="1:33" s="157" customFormat="1" ht="26.4">
      <c r="A76" s="155" t="s">
        <v>174</v>
      </c>
      <c r="B76" s="156" t="s">
        <v>308</v>
      </c>
      <c r="C76" s="156" t="s">
        <v>312</v>
      </c>
      <c r="D76" s="156" t="s">
        <v>284</v>
      </c>
      <c r="E76" s="156" t="s">
        <v>275</v>
      </c>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row>
    <row r="77" spans="1:33" s="157" customFormat="1" ht="39.6">
      <c r="A77" s="155" t="s">
        <v>174</v>
      </c>
      <c r="B77" s="156" t="s">
        <v>308</v>
      </c>
      <c r="C77" s="156" t="s">
        <v>313</v>
      </c>
      <c r="D77" s="156" t="s">
        <v>284</v>
      </c>
      <c r="E77" s="156" t="s">
        <v>277</v>
      </c>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row>
    <row r="78" spans="1:33" s="157" customFormat="1" ht="26.4">
      <c r="A78" s="155" t="s">
        <v>174</v>
      </c>
      <c r="B78" s="156" t="s">
        <v>308</v>
      </c>
      <c r="C78" s="156" t="s">
        <v>314</v>
      </c>
      <c r="D78" s="156" t="s">
        <v>284</v>
      </c>
      <c r="E78" s="156" t="s">
        <v>279</v>
      </c>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row>
    <row r="79" spans="1:33" s="157" customFormat="1" ht="26.4">
      <c r="A79" s="155" t="s">
        <v>174</v>
      </c>
      <c r="B79" s="156" t="s">
        <v>308</v>
      </c>
      <c r="C79" s="156" t="s">
        <v>315</v>
      </c>
      <c r="D79" s="156" t="s">
        <v>284</v>
      </c>
      <c r="E79" s="156" t="s">
        <v>281</v>
      </c>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row>
    <row r="80" spans="1:33" s="157" customFormat="1" ht="39.6">
      <c r="A80" s="161" t="s">
        <v>167</v>
      </c>
      <c r="B80" s="162" t="s">
        <v>316</v>
      </c>
      <c r="C80" s="162" t="s">
        <v>316</v>
      </c>
      <c r="D80" s="162" t="s">
        <v>172</v>
      </c>
      <c r="E80" s="165" t="s">
        <v>317</v>
      </c>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row>
    <row r="81" spans="1:33" s="157" customFormat="1" ht="92.4">
      <c r="A81" s="151" t="s">
        <v>167</v>
      </c>
      <c r="B81" s="144" t="s">
        <v>318</v>
      </c>
      <c r="C81" s="144" t="s">
        <v>318</v>
      </c>
      <c r="D81" s="144" t="s">
        <v>259</v>
      </c>
      <c r="E81" s="152" t="s">
        <v>319</v>
      </c>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row>
    <row r="82" spans="1:33" s="157" customFormat="1" ht="80.25" customHeight="1">
      <c r="A82" s="151" t="s">
        <v>167</v>
      </c>
      <c r="B82" s="144" t="s">
        <v>320</v>
      </c>
      <c r="C82" s="144" t="s">
        <v>320</v>
      </c>
      <c r="D82" s="144" t="s">
        <v>321</v>
      </c>
      <c r="E82" s="152" t="s">
        <v>322</v>
      </c>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row>
    <row r="83" spans="1:33" s="157" customFormat="1" ht="43.5" customHeight="1">
      <c r="A83" s="155" t="s">
        <v>174</v>
      </c>
      <c r="B83" s="156" t="s">
        <v>320</v>
      </c>
      <c r="C83" s="156" t="s">
        <v>323</v>
      </c>
      <c r="D83" s="156" t="s">
        <v>321</v>
      </c>
      <c r="E83" s="160" t="s">
        <v>324</v>
      </c>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row>
    <row r="84" spans="1:33" s="157" customFormat="1" ht="52.8">
      <c r="A84" s="155" t="s">
        <v>174</v>
      </c>
      <c r="B84" s="156" t="s">
        <v>320</v>
      </c>
      <c r="C84" s="156" t="s">
        <v>325</v>
      </c>
      <c r="D84" s="156" t="s">
        <v>321</v>
      </c>
      <c r="E84" s="160" t="s">
        <v>326</v>
      </c>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row>
    <row r="85" spans="1:33" s="157" customFormat="1" ht="52.8">
      <c r="A85" s="155" t="s">
        <v>174</v>
      </c>
      <c r="B85" s="156" t="s">
        <v>320</v>
      </c>
      <c r="C85" s="156" t="s">
        <v>327</v>
      </c>
      <c r="D85" s="156" t="s">
        <v>321</v>
      </c>
      <c r="E85" s="160" t="s">
        <v>328</v>
      </c>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row>
    <row r="86" spans="1:33" s="157" customFormat="1" ht="39.6">
      <c r="A86" s="155" t="s">
        <v>174</v>
      </c>
      <c r="B86" s="156" t="s">
        <v>320</v>
      </c>
      <c r="C86" s="156" t="s">
        <v>329</v>
      </c>
      <c r="D86" s="156" t="s">
        <v>321</v>
      </c>
      <c r="E86" s="160" t="s">
        <v>330</v>
      </c>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row>
    <row r="87" spans="1:33" s="157" customFormat="1" ht="39.6">
      <c r="A87" s="155" t="s">
        <v>174</v>
      </c>
      <c r="B87" s="156" t="s">
        <v>320</v>
      </c>
      <c r="C87" s="156" t="s">
        <v>331</v>
      </c>
      <c r="D87" s="156" t="s">
        <v>321</v>
      </c>
      <c r="E87" s="160" t="s">
        <v>332</v>
      </c>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row>
    <row r="88" spans="1:33" s="157" customFormat="1" ht="39.6">
      <c r="A88" s="155" t="s">
        <v>174</v>
      </c>
      <c r="B88" s="156" t="s">
        <v>320</v>
      </c>
      <c r="C88" s="156" t="s">
        <v>333</v>
      </c>
      <c r="D88" s="156" t="s">
        <v>321</v>
      </c>
      <c r="E88" s="160" t="s">
        <v>334</v>
      </c>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row>
    <row r="89" spans="1:33" s="157" customFormat="1" ht="79.2">
      <c r="A89" s="151" t="s">
        <v>167</v>
      </c>
      <c r="B89" s="144" t="s">
        <v>335</v>
      </c>
      <c r="C89" s="144" t="s">
        <v>335</v>
      </c>
      <c r="D89" s="144" t="s">
        <v>259</v>
      </c>
      <c r="E89" s="152" t="s">
        <v>336</v>
      </c>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row>
    <row r="90" spans="1:33" ht="66">
      <c r="A90" s="151" t="s">
        <v>167</v>
      </c>
      <c r="B90" s="144" t="s">
        <v>337</v>
      </c>
      <c r="C90" s="144" t="s">
        <v>337</v>
      </c>
      <c r="D90" s="144" t="s">
        <v>338</v>
      </c>
      <c r="E90" s="152" t="s">
        <v>339</v>
      </c>
    </row>
    <row r="91" spans="1:33" s="157" customFormat="1" ht="26.4">
      <c r="A91" s="155" t="s">
        <v>174</v>
      </c>
      <c r="B91" s="156" t="s">
        <v>337</v>
      </c>
      <c r="C91" s="156" t="s">
        <v>340</v>
      </c>
      <c r="D91" s="156" t="s">
        <v>338</v>
      </c>
      <c r="E91" s="166" t="s">
        <v>341</v>
      </c>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row>
    <row r="92" spans="1:33" s="157" customFormat="1" ht="26.4">
      <c r="A92" s="155" t="s">
        <v>174</v>
      </c>
      <c r="B92" s="156" t="s">
        <v>337</v>
      </c>
      <c r="C92" s="156" t="s">
        <v>342</v>
      </c>
      <c r="D92" s="156" t="s">
        <v>338</v>
      </c>
      <c r="E92" s="156" t="s">
        <v>343</v>
      </c>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row>
    <row r="93" spans="1:33" s="157" customFormat="1" ht="26.4">
      <c r="A93" s="155" t="s">
        <v>174</v>
      </c>
      <c r="B93" s="156" t="s">
        <v>337</v>
      </c>
      <c r="C93" s="156" t="s">
        <v>344</v>
      </c>
      <c r="D93" s="156" t="s">
        <v>338</v>
      </c>
      <c r="E93" s="156" t="s">
        <v>345</v>
      </c>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row>
    <row r="94" spans="1:33" s="157" customFormat="1">
      <c r="A94" s="155" t="s">
        <v>174</v>
      </c>
      <c r="B94" s="156" t="s">
        <v>337</v>
      </c>
      <c r="C94" s="156" t="s">
        <v>346</v>
      </c>
      <c r="D94" s="156" t="s">
        <v>338</v>
      </c>
      <c r="E94" s="156" t="s">
        <v>347</v>
      </c>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row>
    <row r="95" spans="1:33" s="157" customFormat="1" ht="26.4">
      <c r="A95" s="155" t="s">
        <v>174</v>
      </c>
      <c r="B95" s="156" t="s">
        <v>337</v>
      </c>
      <c r="C95" s="156" t="s">
        <v>348</v>
      </c>
      <c r="D95" s="156" t="s">
        <v>338</v>
      </c>
      <c r="E95" s="156" t="s">
        <v>349</v>
      </c>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row>
    <row r="96" spans="1:33" s="157" customFormat="1" ht="52.8">
      <c r="A96" s="155" t="s">
        <v>174</v>
      </c>
      <c r="B96" s="156" t="s">
        <v>337</v>
      </c>
      <c r="C96" s="156" t="s">
        <v>350</v>
      </c>
      <c r="D96" s="156" t="s">
        <v>338</v>
      </c>
      <c r="E96" s="156" t="s">
        <v>351</v>
      </c>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row>
    <row r="97" spans="1:33" s="157" customFormat="1" ht="26.4">
      <c r="A97" s="155" t="s">
        <v>174</v>
      </c>
      <c r="B97" s="156" t="s">
        <v>337</v>
      </c>
      <c r="C97" s="156" t="s">
        <v>352</v>
      </c>
      <c r="D97" s="156" t="s">
        <v>338</v>
      </c>
      <c r="E97" s="156" t="s">
        <v>353</v>
      </c>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row>
    <row r="98" spans="1:33" s="157" customFormat="1" ht="26.4">
      <c r="A98" s="155" t="s">
        <v>174</v>
      </c>
      <c r="B98" s="156" t="s">
        <v>337</v>
      </c>
      <c r="C98" s="156" t="s">
        <v>354</v>
      </c>
      <c r="D98" s="156" t="s">
        <v>338</v>
      </c>
      <c r="E98" s="156" t="s">
        <v>355</v>
      </c>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row>
    <row r="99" spans="1:33" s="157" customFormat="1" ht="26.4">
      <c r="A99" s="155" t="s">
        <v>174</v>
      </c>
      <c r="B99" s="156" t="s">
        <v>337</v>
      </c>
      <c r="C99" s="156" t="s">
        <v>356</v>
      </c>
      <c r="D99" s="156" t="s">
        <v>338</v>
      </c>
      <c r="E99" s="156" t="s">
        <v>357</v>
      </c>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row>
    <row r="100" spans="1:33" s="157" customFormat="1" ht="26.4">
      <c r="A100" s="155" t="s">
        <v>174</v>
      </c>
      <c r="B100" s="156" t="s">
        <v>337</v>
      </c>
      <c r="C100" s="156" t="s">
        <v>358</v>
      </c>
      <c r="D100" s="156" t="s">
        <v>338</v>
      </c>
      <c r="E100" s="156" t="s">
        <v>359</v>
      </c>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row>
    <row r="101" spans="1:33" s="157" customFormat="1" ht="26.4">
      <c r="A101" s="155" t="s">
        <v>174</v>
      </c>
      <c r="B101" s="156" t="s">
        <v>337</v>
      </c>
      <c r="C101" s="156" t="s">
        <v>360</v>
      </c>
      <c r="D101" s="156" t="s">
        <v>338</v>
      </c>
      <c r="E101" s="156" t="s">
        <v>361</v>
      </c>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row>
    <row r="102" spans="1:33" s="157" customFormat="1" ht="26.4">
      <c r="A102" s="155" t="s">
        <v>174</v>
      </c>
      <c r="B102" s="156" t="s">
        <v>337</v>
      </c>
      <c r="C102" s="156" t="s">
        <v>362</v>
      </c>
      <c r="D102" s="156" t="s">
        <v>338</v>
      </c>
      <c r="E102" s="156" t="s">
        <v>363</v>
      </c>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row>
    <row r="103" spans="1:33" s="157" customFormat="1" ht="52.8">
      <c r="A103" s="155" t="s">
        <v>174</v>
      </c>
      <c r="B103" s="156" t="s">
        <v>337</v>
      </c>
      <c r="C103" s="156" t="s">
        <v>364</v>
      </c>
      <c r="D103" s="156" t="s">
        <v>338</v>
      </c>
      <c r="E103" s="156" t="s">
        <v>365</v>
      </c>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row>
    <row r="104" spans="1:33" s="157" customFormat="1" ht="26.4">
      <c r="A104" s="155" t="s">
        <v>174</v>
      </c>
      <c r="B104" s="156" t="s">
        <v>337</v>
      </c>
      <c r="C104" s="156" t="s">
        <v>366</v>
      </c>
      <c r="D104" s="156" t="s">
        <v>338</v>
      </c>
      <c r="E104" s="156" t="s">
        <v>367</v>
      </c>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row>
    <row r="105" spans="1:33" s="157" customFormat="1" ht="26.4">
      <c r="A105" s="161" t="s">
        <v>167</v>
      </c>
      <c r="B105" s="162" t="s">
        <v>368</v>
      </c>
      <c r="C105" s="162" t="s">
        <v>368</v>
      </c>
      <c r="D105" s="162" t="s">
        <v>369</v>
      </c>
      <c r="E105" s="162" t="s">
        <v>370</v>
      </c>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row>
    <row r="106" spans="1:33" s="157" customFormat="1" ht="26.4">
      <c r="A106" s="155" t="s">
        <v>174</v>
      </c>
      <c r="B106" s="156" t="s">
        <v>368</v>
      </c>
      <c r="C106" s="156" t="s">
        <v>371</v>
      </c>
      <c r="D106" s="156" t="s">
        <v>369</v>
      </c>
      <c r="E106" s="166" t="s">
        <v>341</v>
      </c>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row>
    <row r="107" spans="1:33" s="157" customFormat="1" ht="26.4">
      <c r="A107" s="155" t="s">
        <v>174</v>
      </c>
      <c r="B107" s="156" t="s">
        <v>368</v>
      </c>
      <c r="C107" s="156" t="s">
        <v>372</v>
      </c>
      <c r="D107" s="156" t="s">
        <v>369</v>
      </c>
      <c r="E107" s="156" t="s">
        <v>343</v>
      </c>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row>
    <row r="108" spans="1:33" s="157" customFormat="1" ht="26.4">
      <c r="A108" s="155" t="s">
        <v>174</v>
      </c>
      <c r="B108" s="156" t="s">
        <v>368</v>
      </c>
      <c r="C108" s="156" t="s">
        <v>373</v>
      </c>
      <c r="D108" s="156" t="s">
        <v>369</v>
      </c>
      <c r="E108" s="156" t="s">
        <v>345</v>
      </c>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row>
    <row r="109" spans="1:33" s="157" customFormat="1" ht="26.4">
      <c r="A109" s="155" t="s">
        <v>174</v>
      </c>
      <c r="B109" s="156" t="s">
        <v>368</v>
      </c>
      <c r="C109" s="156" t="s">
        <v>374</v>
      </c>
      <c r="D109" s="156" t="s">
        <v>369</v>
      </c>
      <c r="E109" s="156" t="s">
        <v>347</v>
      </c>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row>
    <row r="110" spans="1:33" s="157" customFormat="1" ht="26.4">
      <c r="A110" s="155" t="s">
        <v>174</v>
      </c>
      <c r="B110" s="156" t="s">
        <v>368</v>
      </c>
      <c r="C110" s="156" t="s">
        <v>375</v>
      </c>
      <c r="D110" s="156" t="s">
        <v>369</v>
      </c>
      <c r="E110" s="156" t="s">
        <v>349</v>
      </c>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row>
    <row r="111" spans="1:33" s="157" customFormat="1" ht="52.8">
      <c r="A111" s="155" t="s">
        <v>174</v>
      </c>
      <c r="B111" s="156" t="s">
        <v>368</v>
      </c>
      <c r="C111" s="156" t="s">
        <v>376</v>
      </c>
      <c r="D111" s="156" t="s">
        <v>369</v>
      </c>
      <c r="E111" s="156" t="s">
        <v>351</v>
      </c>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row>
    <row r="112" spans="1:33" s="157" customFormat="1" ht="26.4">
      <c r="A112" s="155" t="s">
        <v>174</v>
      </c>
      <c r="B112" s="156" t="s">
        <v>368</v>
      </c>
      <c r="C112" s="156" t="s">
        <v>377</v>
      </c>
      <c r="D112" s="156" t="s">
        <v>369</v>
      </c>
      <c r="E112" s="156" t="s">
        <v>353</v>
      </c>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row>
    <row r="113" spans="1:33" s="157" customFormat="1" ht="26.4">
      <c r="A113" s="155" t="s">
        <v>174</v>
      </c>
      <c r="B113" s="156" t="s">
        <v>368</v>
      </c>
      <c r="C113" s="156" t="s">
        <v>378</v>
      </c>
      <c r="D113" s="156" t="s">
        <v>369</v>
      </c>
      <c r="E113" s="156" t="s">
        <v>355</v>
      </c>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row>
    <row r="114" spans="1:33" s="157" customFormat="1" ht="26.4">
      <c r="A114" s="155" t="s">
        <v>174</v>
      </c>
      <c r="B114" s="156" t="s">
        <v>368</v>
      </c>
      <c r="C114" s="156" t="s">
        <v>379</v>
      </c>
      <c r="D114" s="156" t="s">
        <v>369</v>
      </c>
      <c r="E114" s="156" t="s">
        <v>357</v>
      </c>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row>
    <row r="115" spans="1:33" s="157" customFormat="1" ht="26.4">
      <c r="A115" s="155" t="s">
        <v>174</v>
      </c>
      <c r="B115" s="156" t="s">
        <v>368</v>
      </c>
      <c r="C115" s="156" t="s">
        <v>380</v>
      </c>
      <c r="D115" s="156" t="s">
        <v>369</v>
      </c>
      <c r="E115" s="156" t="s">
        <v>359</v>
      </c>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row>
    <row r="116" spans="1:33" s="157" customFormat="1" ht="26.4">
      <c r="A116" s="155" t="s">
        <v>174</v>
      </c>
      <c r="B116" s="156" t="s">
        <v>368</v>
      </c>
      <c r="C116" s="156" t="s">
        <v>381</v>
      </c>
      <c r="D116" s="156" t="s">
        <v>369</v>
      </c>
      <c r="E116" s="156" t="s">
        <v>361</v>
      </c>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row>
    <row r="117" spans="1:33" s="157" customFormat="1" ht="26.4">
      <c r="A117" s="155" t="s">
        <v>174</v>
      </c>
      <c r="B117" s="156" t="s">
        <v>368</v>
      </c>
      <c r="C117" s="156" t="s">
        <v>382</v>
      </c>
      <c r="D117" s="156" t="s">
        <v>369</v>
      </c>
      <c r="E117" s="156" t="s">
        <v>363</v>
      </c>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row>
    <row r="118" spans="1:33" s="157" customFormat="1" ht="52.8">
      <c r="A118" s="155" t="s">
        <v>174</v>
      </c>
      <c r="B118" s="156" t="s">
        <v>368</v>
      </c>
      <c r="C118" s="156" t="s">
        <v>383</v>
      </c>
      <c r="D118" s="156" t="s">
        <v>369</v>
      </c>
      <c r="E118" s="156" t="s">
        <v>365</v>
      </c>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row>
    <row r="119" spans="1:33" s="157" customFormat="1" ht="26.4">
      <c r="A119" s="155" t="s">
        <v>174</v>
      </c>
      <c r="B119" s="156" t="s">
        <v>368</v>
      </c>
      <c r="C119" s="156" t="s">
        <v>384</v>
      </c>
      <c r="D119" s="156" t="s">
        <v>369</v>
      </c>
      <c r="E119" s="156" t="s">
        <v>367</v>
      </c>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row>
    <row r="120" spans="1:33" s="157" customFormat="1" ht="118.8">
      <c r="A120" s="151" t="s">
        <v>167</v>
      </c>
      <c r="B120" s="144" t="s">
        <v>385</v>
      </c>
      <c r="C120" s="144" t="s">
        <v>385</v>
      </c>
      <c r="D120" s="144" t="s">
        <v>259</v>
      </c>
      <c r="E120" s="152" t="s">
        <v>386</v>
      </c>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row>
    <row r="121" spans="1:33" s="157" customFormat="1" ht="39.6">
      <c r="A121" s="155" t="s">
        <v>174</v>
      </c>
      <c r="B121" s="156" t="s">
        <v>385</v>
      </c>
      <c r="C121" s="156" t="s">
        <v>387</v>
      </c>
      <c r="D121" s="156" t="s">
        <v>259</v>
      </c>
      <c r="E121" s="156" t="s">
        <v>388</v>
      </c>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row>
    <row r="122" spans="1:33" s="157" customFormat="1" ht="118.8">
      <c r="A122" s="151" t="s">
        <v>167</v>
      </c>
      <c r="B122" s="144" t="s">
        <v>389</v>
      </c>
      <c r="C122" s="144" t="s">
        <v>389</v>
      </c>
      <c r="D122" s="144" t="s">
        <v>259</v>
      </c>
      <c r="E122" s="143" t="s">
        <v>390</v>
      </c>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row>
    <row r="123" spans="1:33" s="157" customFormat="1" ht="26.4">
      <c r="A123" s="155" t="s">
        <v>174</v>
      </c>
      <c r="B123" s="156" t="s">
        <v>389</v>
      </c>
      <c r="C123" s="156" t="s">
        <v>391</v>
      </c>
      <c r="D123" s="156" t="s">
        <v>259</v>
      </c>
      <c r="E123" s="156" t="s">
        <v>392</v>
      </c>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row>
    <row r="124" spans="1:33" s="157" customFormat="1" ht="26.4">
      <c r="A124" s="155" t="s">
        <v>174</v>
      </c>
      <c r="B124" s="156" t="s">
        <v>389</v>
      </c>
      <c r="C124" s="156" t="s">
        <v>393</v>
      </c>
      <c r="D124" s="156" t="s">
        <v>259</v>
      </c>
      <c r="E124" s="156" t="s">
        <v>394</v>
      </c>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row>
    <row r="125" spans="1:33" s="157" customFormat="1" ht="52.8">
      <c r="A125" s="151" t="s">
        <v>167</v>
      </c>
      <c r="B125" s="144" t="s">
        <v>395</v>
      </c>
      <c r="C125" s="143" t="s">
        <v>395</v>
      </c>
      <c r="D125" s="144" t="s">
        <v>172</v>
      </c>
      <c r="E125" s="152" t="s">
        <v>396</v>
      </c>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row>
    <row r="126" spans="1:33" s="157" customFormat="1" ht="39.6">
      <c r="A126" s="155" t="s">
        <v>174</v>
      </c>
      <c r="B126" s="156" t="s">
        <v>395</v>
      </c>
      <c r="C126" s="156" t="s">
        <v>397</v>
      </c>
      <c r="D126" s="156" t="s">
        <v>172</v>
      </c>
      <c r="E126" s="156" t="s">
        <v>398</v>
      </c>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row>
    <row r="127" spans="1:33" s="157" customFormat="1" ht="105.6">
      <c r="A127" s="151" t="s">
        <v>167</v>
      </c>
      <c r="B127" s="144" t="s">
        <v>399</v>
      </c>
      <c r="C127" s="144" t="s">
        <v>399</v>
      </c>
      <c r="D127" s="167" t="s">
        <v>259</v>
      </c>
      <c r="E127" s="152" t="s">
        <v>400</v>
      </c>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row>
    <row r="128" spans="1:33" s="157" customFormat="1" ht="26.4">
      <c r="A128" s="155" t="s">
        <v>174</v>
      </c>
      <c r="B128" s="156" t="s">
        <v>399</v>
      </c>
      <c r="C128" s="156" t="s">
        <v>401</v>
      </c>
      <c r="D128" s="156" t="s">
        <v>259</v>
      </c>
      <c r="E128" s="168" t="s">
        <v>402</v>
      </c>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row>
    <row r="129" spans="1:33" s="157" customFormat="1" ht="92.4">
      <c r="A129" s="151" t="s">
        <v>167</v>
      </c>
      <c r="B129" s="144" t="s">
        <v>403</v>
      </c>
      <c r="C129" s="144" t="s">
        <v>403</v>
      </c>
      <c r="D129" s="144" t="s">
        <v>321</v>
      </c>
      <c r="E129" s="152" t="s">
        <v>404</v>
      </c>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row>
    <row r="130" spans="1:33" s="157" customFormat="1" ht="26.4">
      <c r="A130" s="155" t="s">
        <v>174</v>
      </c>
      <c r="B130" s="156" t="s">
        <v>403</v>
      </c>
      <c r="C130" s="156" t="s">
        <v>405</v>
      </c>
      <c r="D130" s="156" t="s">
        <v>321</v>
      </c>
      <c r="E130" s="156" t="s">
        <v>406</v>
      </c>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row>
    <row r="131" spans="1:33" s="157" customFormat="1" ht="26.4">
      <c r="A131" s="155" t="s">
        <v>174</v>
      </c>
      <c r="B131" s="156" t="s">
        <v>403</v>
      </c>
      <c r="C131" s="156" t="s">
        <v>407</v>
      </c>
      <c r="D131" s="156" t="s">
        <v>321</v>
      </c>
      <c r="E131" s="156" t="s">
        <v>408</v>
      </c>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row>
    <row r="132" spans="1:33" s="157" customFormat="1" ht="52.8">
      <c r="A132" s="151" t="s">
        <v>167</v>
      </c>
      <c r="B132" s="144" t="s">
        <v>409</v>
      </c>
      <c r="C132" s="144" t="s">
        <v>409</v>
      </c>
      <c r="D132" s="167" t="s">
        <v>259</v>
      </c>
      <c r="E132" s="152" t="s">
        <v>410</v>
      </c>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row>
    <row r="133" spans="1:33" s="157" customFormat="1" ht="26.4">
      <c r="A133" s="155" t="s">
        <v>174</v>
      </c>
      <c r="B133" s="156" t="s">
        <v>409</v>
      </c>
      <c r="C133" s="156" t="s">
        <v>411</v>
      </c>
      <c r="D133" s="156" t="s">
        <v>259</v>
      </c>
      <c r="E133" s="156" t="s">
        <v>412</v>
      </c>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row>
    <row r="134" spans="1:33" s="157" customFormat="1" ht="39.6">
      <c r="A134" s="155" t="s">
        <v>174</v>
      </c>
      <c r="B134" s="156" t="s">
        <v>409</v>
      </c>
      <c r="C134" s="156" t="s">
        <v>413</v>
      </c>
      <c r="D134" s="156" t="s">
        <v>259</v>
      </c>
      <c r="E134" s="156" t="s">
        <v>414</v>
      </c>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row>
    <row r="135" spans="1:33" s="157" customFormat="1" ht="39.6">
      <c r="A135" s="155" t="s">
        <v>174</v>
      </c>
      <c r="B135" s="156" t="s">
        <v>409</v>
      </c>
      <c r="C135" s="156" t="s">
        <v>415</v>
      </c>
      <c r="D135" s="156" t="s">
        <v>259</v>
      </c>
      <c r="E135" s="156" t="s">
        <v>416</v>
      </c>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row>
    <row r="136" spans="1:33" s="157" customFormat="1" ht="26.4">
      <c r="A136" s="155" t="s">
        <v>174</v>
      </c>
      <c r="B136" s="156" t="s">
        <v>409</v>
      </c>
      <c r="C136" s="156" t="s">
        <v>417</v>
      </c>
      <c r="D136" s="156" t="s">
        <v>259</v>
      </c>
      <c r="E136" s="156" t="s">
        <v>418</v>
      </c>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row>
    <row r="137" spans="1:33" s="157" customFormat="1" ht="39.6">
      <c r="A137" s="155" t="s">
        <v>174</v>
      </c>
      <c r="B137" s="156" t="s">
        <v>409</v>
      </c>
      <c r="C137" s="156" t="s">
        <v>419</v>
      </c>
      <c r="D137" s="156" t="s">
        <v>259</v>
      </c>
      <c r="E137" s="156" t="s">
        <v>420</v>
      </c>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row>
    <row r="138" spans="1:33" s="157" customFormat="1" ht="66">
      <c r="A138" s="151" t="s">
        <v>167</v>
      </c>
      <c r="B138" s="144" t="s">
        <v>421</v>
      </c>
      <c r="C138" s="144" t="s">
        <v>421</v>
      </c>
      <c r="D138" s="167" t="s">
        <v>321</v>
      </c>
      <c r="E138" s="163" t="s">
        <v>422</v>
      </c>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row>
    <row r="139" spans="1:33" s="157" customFormat="1" ht="39.6">
      <c r="A139" s="151" t="s">
        <v>167</v>
      </c>
      <c r="B139" s="144" t="s">
        <v>423</v>
      </c>
      <c r="C139" s="144" t="s">
        <v>424</v>
      </c>
      <c r="D139" s="144" t="s">
        <v>172</v>
      </c>
      <c r="E139" s="152" t="s">
        <v>425</v>
      </c>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row>
    <row r="140" spans="1:33" s="157" customFormat="1" ht="39.6">
      <c r="A140" s="155" t="s">
        <v>174</v>
      </c>
      <c r="B140" s="156" t="s">
        <v>423</v>
      </c>
      <c r="C140" s="156" t="s">
        <v>426</v>
      </c>
      <c r="D140" s="156" t="s">
        <v>172</v>
      </c>
      <c r="E140" s="166" t="s">
        <v>427</v>
      </c>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row>
    <row r="141" spans="1:33" s="157" customFormat="1" ht="39.6">
      <c r="A141" s="155" t="s">
        <v>174</v>
      </c>
      <c r="B141" s="156" t="s">
        <v>423</v>
      </c>
      <c r="C141" s="156" t="s">
        <v>428</v>
      </c>
      <c r="D141" s="156" t="s">
        <v>172</v>
      </c>
      <c r="E141" s="166" t="s">
        <v>427</v>
      </c>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row>
    <row r="142" spans="1:33" s="157" customFormat="1" ht="39.6">
      <c r="A142" s="155" t="s">
        <v>174</v>
      </c>
      <c r="B142" s="156" t="s">
        <v>423</v>
      </c>
      <c r="C142" s="156" t="s">
        <v>429</v>
      </c>
      <c r="D142" s="156" t="s">
        <v>172</v>
      </c>
      <c r="E142" s="160" t="s">
        <v>430</v>
      </c>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row>
    <row r="143" spans="1:33" s="157" customFormat="1" ht="26.4">
      <c r="A143" s="155" t="s">
        <v>174</v>
      </c>
      <c r="B143" s="156" t="s">
        <v>423</v>
      </c>
      <c r="C143" s="156" t="s">
        <v>431</v>
      </c>
      <c r="D143" s="156" t="s">
        <v>172</v>
      </c>
      <c r="E143" s="166" t="s">
        <v>432</v>
      </c>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row>
    <row r="144" spans="1:33" s="157" customFormat="1" ht="52.8">
      <c r="A144" s="155" t="s">
        <v>174</v>
      </c>
      <c r="B144" s="156" t="s">
        <v>423</v>
      </c>
      <c r="C144" s="156" t="s">
        <v>433</v>
      </c>
      <c r="D144" s="156" t="s">
        <v>172</v>
      </c>
      <c r="E144" s="166" t="s">
        <v>434</v>
      </c>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row>
    <row r="145" spans="1:33" s="157" customFormat="1" ht="39.6">
      <c r="A145" s="155" t="s">
        <v>174</v>
      </c>
      <c r="B145" s="156" t="s">
        <v>423</v>
      </c>
      <c r="C145" s="156" t="s">
        <v>435</v>
      </c>
      <c r="D145" s="156" t="s">
        <v>172</v>
      </c>
      <c r="E145" s="166" t="s">
        <v>436</v>
      </c>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row>
    <row r="146" spans="1:33" s="157" customFormat="1" ht="52.8">
      <c r="A146" s="155" t="s">
        <v>174</v>
      </c>
      <c r="B146" s="156" t="s">
        <v>423</v>
      </c>
      <c r="C146" s="156" t="s">
        <v>437</v>
      </c>
      <c r="D146" s="156" t="s">
        <v>172</v>
      </c>
      <c r="E146" s="166" t="s">
        <v>438</v>
      </c>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row>
    <row r="147" spans="1:33" s="157" customFormat="1" ht="39.6">
      <c r="A147" s="155" t="s">
        <v>174</v>
      </c>
      <c r="B147" s="156" t="s">
        <v>423</v>
      </c>
      <c r="C147" s="156" t="s">
        <v>439</v>
      </c>
      <c r="D147" s="156" t="s">
        <v>172</v>
      </c>
      <c r="E147" s="166" t="s">
        <v>440</v>
      </c>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row>
    <row r="148" spans="1:33" s="157" customFormat="1" ht="39.6">
      <c r="A148" s="155" t="s">
        <v>174</v>
      </c>
      <c r="B148" s="156" t="s">
        <v>423</v>
      </c>
      <c r="C148" s="156" t="s">
        <v>441</v>
      </c>
      <c r="D148" s="156" t="s">
        <v>172</v>
      </c>
      <c r="E148" s="156" t="s">
        <v>442</v>
      </c>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row>
    <row r="149" spans="1:33" s="157" customFormat="1" ht="79.2">
      <c r="A149" s="155" t="s">
        <v>174</v>
      </c>
      <c r="B149" s="156" t="s">
        <v>423</v>
      </c>
      <c r="C149" s="156" t="s">
        <v>443</v>
      </c>
      <c r="D149" s="156" t="s">
        <v>172</v>
      </c>
      <c r="E149" s="156" t="s">
        <v>444</v>
      </c>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row>
    <row r="150" spans="1:33" s="157" customFormat="1" ht="66">
      <c r="A150" s="155" t="s">
        <v>174</v>
      </c>
      <c r="B150" s="156" t="s">
        <v>423</v>
      </c>
      <c r="C150" s="156" t="s">
        <v>445</v>
      </c>
      <c r="D150" s="156" t="s">
        <v>172</v>
      </c>
      <c r="E150" s="166" t="s">
        <v>446</v>
      </c>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row>
    <row r="151" spans="1:33" s="157" customFormat="1" ht="26.4">
      <c r="A151" s="155" t="s">
        <v>174</v>
      </c>
      <c r="B151" s="156" t="s">
        <v>423</v>
      </c>
      <c r="C151" s="156" t="s">
        <v>447</v>
      </c>
      <c r="D151" s="156" t="s">
        <v>172</v>
      </c>
      <c r="E151" s="156" t="s">
        <v>448</v>
      </c>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row>
    <row r="152" spans="1:33" s="157" customFormat="1" ht="39.6">
      <c r="A152" s="155" t="s">
        <v>174</v>
      </c>
      <c r="B152" s="156" t="s">
        <v>423</v>
      </c>
      <c r="C152" s="156" t="s">
        <v>449</v>
      </c>
      <c r="D152" s="156" t="s">
        <v>172</v>
      </c>
      <c r="E152" s="169" t="s">
        <v>450</v>
      </c>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row>
    <row r="153" spans="1:33" s="157" customFormat="1" ht="26.4">
      <c r="A153" s="155" t="s">
        <v>174</v>
      </c>
      <c r="B153" s="156" t="s">
        <v>423</v>
      </c>
      <c r="C153" s="156" t="s">
        <v>451</v>
      </c>
      <c r="D153" s="156" t="s">
        <v>172</v>
      </c>
      <c r="E153" s="156" t="s">
        <v>452</v>
      </c>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c r="AG153" s="153"/>
    </row>
    <row r="154" spans="1:33" s="157" customFormat="1" ht="79.2">
      <c r="A154" s="155" t="s">
        <v>174</v>
      </c>
      <c r="B154" s="156" t="s">
        <v>423</v>
      </c>
      <c r="C154" s="156" t="s">
        <v>453</v>
      </c>
      <c r="D154" s="156" t="s">
        <v>172</v>
      </c>
      <c r="E154" s="156" t="s">
        <v>454</v>
      </c>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row>
    <row r="155" spans="1:33" s="157" customFormat="1" ht="26.4">
      <c r="A155" s="155" t="s">
        <v>174</v>
      </c>
      <c r="B155" s="156" t="s">
        <v>423</v>
      </c>
      <c r="C155" s="156" t="s">
        <v>455</v>
      </c>
      <c r="D155" s="156" t="s">
        <v>172</v>
      </c>
      <c r="E155" s="156" t="s">
        <v>456</v>
      </c>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row>
    <row r="156" spans="1:33" s="157" customFormat="1" ht="26.4">
      <c r="A156" s="155" t="s">
        <v>174</v>
      </c>
      <c r="B156" s="156" t="s">
        <v>423</v>
      </c>
      <c r="C156" s="156" t="s">
        <v>457</v>
      </c>
      <c r="D156" s="156" t="s">
        <v>172</v>
      </c>
      <c r="E156" s="156" t="s">
        <v>458</v>
      </c>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row>
    <row r="157" spans="1:33" s="157" customFormat="1" ht="26.4">
      <c r="A157" s="155" t="s">
        <v>174</v>
      </c>
      <c r="B157" s="156" t="s">
        <v>423</v>
      </c>
      <c r="C157" s="156" t="s">
        <v>459</v>
      </c>
      <c r="D157" s="156" t="s">
        <v>172</v>
      </c>
      <c r="E157" s="156" t="s">
        <v>460</v>
      </c>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row>
    <row r="158" spans="1:33" s="157" customFormat="1" ht="52.8">
      <c r="A158" s="155" t="s">
        <v>174</v>
      </c>
      <c r="B158" s="156" t="s">
        <v>423</v>
      </c>
      <c r="C158" s="156" t="s">
        <v>461</v>
      </c>
      <c r="D158" s="156" t="s">
        <v>172</v>
      </c>
      <c r="E158" s="156" t="s">
        <v>462</v>
      </c>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row>
    <row r="159" spans="1:33" s="157" customFormat="1" ht="39.6">
      <c r="A159" s="155" t="s">
        <v>174</v>
      </c>
      <c r="B159" s="156" t="s">
        <v>423</v>
      </c>
      <c r="C159" s="156" t="s">
        <v>463</v>
      </c>
      <c r="D159" s="156" t="s">
        <v>172</v>
      </c>
      <c r="E159" s="156" t="s">
        <v>464</v>
      </c>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row>
    <row r="160" spans="1:33" s="157" customFormat="1">
      <c r="A160" s="155" t="s">
        <v>174</v>
      </c>
      <c r="B160" s="156" t="s">
        <v>423</v>
      </c>
      <c r="C160" s="156" t="s">
        <v>465</v>
      </c>
      <c r="D160" s="156" t="s">
        <v>172</v>
      </c>
      <c r="E160" s="156" t="s">
        <v>466</v>
      </c>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row>
    <row r="161" spans="1:33" s="157" customFormat="1" ht="66">
      <c r="A161" s="155" t="s">
        <v>174</v>
      </c>
      <c r="B161" s="156" t="s">
        <v>423</v>
      </c>
      <c r="C161" s="156" t="s">
        <v>467</v>
      </c>
      <c r="D161" s="156" t="s">
        <v>172</v>
      </c>
      <c r="E161" s="156" t="s">
        <v>468</v>
      </c>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row>
    <row r="162" spans="1:33" s="157" customFormat="1" ht="52.8">
      <c r="A162" s="155" t="s">
        <v>174</v>
      </c>
      <c r="B162" s="156" t="s">
        <v>423</v>
      </c>
      <c r="C162" s="156" t="s">
        <v>469</v>
      </c>
      <c r="D162" s="156" t="s">
        <v>172</v>
      </c>
      <c r="E162" s="156" t="s">
        <v>470</v>
      </c>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row>
    <row r="163" spans="1:33" s="157" customFormat="1" ht="39.6">
      <c r="A163" s="155" t="s">
        <v>174</v>
      </c>
      <c r="B163" s="156" t="s">
        <v>423</v>
      </c>
      <c r="C163" s="156" t="s">
        <v>471</v>
      </c>
      <c r="D163" s="156" t="s">
        <v>172</v>
      </c>
      <c r="E163" s="156" t="s">
        <v>472</v>
      </c>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row>
    <row r="164" spans="1:33" s="157" customFormat="1" ht="39.6">
      <c r="A164" s="155" t="s">
        <v>174</v>
      </c>
      <c r="B164" s="156" t="s">
        <v>423</v>
      </c>
      <c r="C164" s="156" t="s">
        <v>473</v>
      </c>
      <c r="D164" s="156" t="s">
        <v>172</v>
      </c>
      <c r="E164" s="156" t="s">
        <v>474</v>
      </c>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row>
    <row r="165" spans="1:33" s="157" customFormat="1" ht="79.2">
      <c r="A165" s="155" t="s">
        <v>174</v>
      </c>
      <c r="B165" s="156" t="s">
        <v>423</v>
      </c>
      <c r="C165" s="156" t="s">
        <v>475</v>
      </c>
      <c r="D165" s="156" t="s">
        <v>172</v>
      </c>
      <c r="E165" s="156" t="s">
        <v>476</v>
      </c>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row>
    <row r="166" spans="1:33" s="157" customFormat="1" ht="66">
      <c r="A166" s="155" t="s">
        <v>174</v>
      </c>
      <c r="B166" s="156" t="s">
        <v>423</v>
      </c>
      <c r="C166" s="156" t="s">
        <v>477</v>
      </c>
      <c r="D166" s="156" t="s">
        <v>172</v>
      </c>
      <c r="E166" s="156" t="s">
        <v>478</v>
      </c>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row>
    <row r="167" spans="1:33" s="157" customFormat="1" ht="39.6">
      <c r="A167" s="155" t="s">
        <v>174</v>
      </c>
      <c r="B167" s="156" t="s">
        <v>423</v>
      </c>
      <c r="C167" s="156" t="s">
        <v>479</v>
      </c>
      <c r="D167" s="156" t="s">
        <v>172</v>
      </c>
      <c r="E167" s="156" t="s">
        <v>480</v>
      </c>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row>
    <row r="168" spans="1:33" s="157" customFormat="1" ht="26.4">
      <c r="A168" s="155" t="s">
        <v>174</v>
      </c>
      <c r="B168" s="156" t="s">
        <v>423</v>
      </c>
      <c r="C168" s="156" t="s">
        <v>481</v>
      </c>
      <c r="D168" s="156" t="s">
        <v>172</v>
      </c>
      <c r="E168" s="156" t="s">
        <v>482</v>
      </c>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row>
    <row r="169" spans="1:33" s="157" customFormat="1" ht="39.6">
      <c r="A169" s="155" t="s">
        <v>174</v>
      </c>
      <c r="B169" s="156" t="s">
        <v>423</v>
      </c>
      <c r="C169" s="156" t="s">
        <v>483</v>
      </c>
      <c r="D169" s="156" t="s">
        <v>172</v>
      </c>
      <c r="E169" s="156" t="s">
        <v>484</v>
      </c>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row>
    <row r="170" spans="1:33" s="157" customFormat="1" ht="26.4">
      <c r="A170" s="155" t="s">
        <v>174</v>
      </c>
      <c r="B170" s="156" t="s">
        <v>423</v>
      </c>
      <c r="C170" s="156" t="s">
        <v>485</v>
      </c>
      <c r="D170" s="156" t="s">
        <v>172</v>
      </c>
      <c r="E170" s="156" t="s">
        <v>486</v>
      </c>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row>
    <row r="171" spans="1:33" s="157" customFormat="1" ht="26.4">
      <c r="A171" s="155" t="s">
        <v>174</v>
      </c>
      <c r="B171" s="156" t="s">
        <v>423</v>
      </c>
      <c r="C171" s="156" t="s">
        <v>487</v>
      </c>
      <c r="D171" s="156" t="s">
        <v>172</v>
      </c>
      <c r="E171" s="156" t="s">
        <v>488</v>
      </c>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row>
    <row r="172" spans="1:33" s="157" customFormat="1" ht="52.8">
      <c r="A172" s="155" t="s">
        <v>174</v>
      </c>
      <c r="B172" s="156" t="s">
        <v>423</v>
      </c>
      <c r="C172" s="156" t="s">
        <v>489</v>
      </c>
      <c r="D172" s="156" t="s">
        <v>172</v>
      </c>
      <c r="E172" s="156" t="s">
        <v>490</v>
      </c>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row>
    <row r="173" spans="1:33" s="157" customFormat="1" ht="66">
      <c r="A173" s="151" t="s">
        <v>167</v>
      </c>
      <c r="B173" s="144" t="s">
        <v>491</v>
      </c>
      <c r="C173" s="144" t="s">
        <v>424</v>
      </c>
      <c r="D173" s="144" t="s">
        <v>172</v>
      </c>
      <c r="E173" s="152" t="s">
        <v>492</v>
      </c>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row>
    <row r="174" spans="1:33" s="157" customFormat="1" ht="26.4">
      <c r="A174" s="155" t="s">
        <v>174</v>
      </c>
      <c r="B174" s="156" t="s">
        <v>491</v>
      </c>
      <c r="C174" s="156" t="s">
        <v>493</v>
      </c>
      <c r="D174" s="156" t="s">
        <v>172</v>
      </c>
      <c r="E174" s="156" t="s">
        <v>494</v>
      </c>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row>
    <row r="175" spans="1:33" s="157" customFormat="1" ht="79.2">
      <c r="A175" s="155" t="s">
        <v>174</v>
      </c>
      <c r="B175" s="156" t="s">
        <v>491</v>
      </c>
      <c r="C175" s="156" t="s">
        <v>495</v>
      </c>
      <c r="D175" s="156" t="s">
        <v>172</v>
      </c>
      <c r="E175" s="156" t="s">
        <v>496</v>
      </c>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row>
    <row r="176" spans="1:33" s="157" customFormat="1" ht="26.4">
      <c r="A176" s="155" t="s">
        <v>174</v>
      </c>
      <c r="B176" s="156" t="s">
        <v>491</v>
      </c>
      <c r="C176" s="156" t="s">
        <v>497</v>
      </c>
      <c r="D176" s="156" t="s">
        <v>172</v>
      </c>
      <c r="E176" s="156" t="s">
        <v>498</v>
      </c>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row>
    <row r="177" spans="1:33" s="157" customFormat="1" ht="39.6">
      <c r="A177" s="155" t="s">
        <v>174</v>
      </c>
      <c r="B177" s="156" t="s">
        <v>491</v>
      </c>
      <c r="C177" s="156" t="s">
        <v>499</v>
      </c>
      <c r="D177" s="156" t="s">
        <v>172</v>
      </c>
      <c r="E177" s="156" t="s">
        <v>500</v>
      </c>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row>
    <row r="178" spans="1:33" s="157" customFormat="1" ht="52.8">
      <c r="A178" s="155" t="s">
        <v>174</v>
      </c>
      <c r="B178" s="156" t="s">
        <v>491</v>
      </c>
      <c r="C178" s="156" t="s">
        <v>501</v>
      </c>
      <c r="D178" s="156" t="s">
        <v>172</v>
      </c>
      <c r="E178" s="156" t="s">
        <v>502</v>
      </c>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row>
    <row r="179" spans="1:33" s="157" customFormat="1">
      <c r="A179" s="155" t="s">
        <v>174</v>
      </c>
      <c r="B179" s="156" t="s">
        <v>491</v>
      </c>
      <c r="C179" s="156" t="s">
        <v>503</v>
      </c>
      <c r="D179" s="156" t="s">
        <v>172</v>
      </c>
      <c r="E179" s="156" t="s">
        <v>504</v>
      </c>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row>
    <row r="180" spans="1:33" s="157" customFormat="1">
      <c r="A180" s="155" t="s">
        <v>174</v>
      </c>
      <c r="B180" s="156" t="s">
        <v>491</v>
      </c>
      <c r="C180" s="156" t="s">
        <v>505</v>
      </c>
      <c r="D180" s="156" t="s">
        <v>172</v>
      </c>
      <c r="E180" s="156" t="s">
        <v>506</v>
      </c>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row>
    <row r="181" spans="1:33" s="157" customFormat="1">
      <c r="A181" s="155" t="s">
        <v>174</v>
      </c>
      <c r="B181" s="156" t="s">
        <v>491</v>
      </c>
      <c r="C181" s="156" t="s">
        <v>507</v>
      </c>
      <c r="D181" s="156" t="s">
        <v>172</v>
      </c>
      <c r="E181" s="156" t="s">
        <v>508</v>
      </c>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row>
    <row r="182" spans="1:33" s="157" customFormat="1" ht="52.8">
      <c r="A182" s="155" t="s">
        <v>174</v>
      </c>
      <c r="B182" s="156" t="s">
        <v>491</v>
      </c>
      <c r="C182" s="156" t="s">
        <v>509</v>
      </c>
      <c r="D182" s="156" t="s">
        <v>172</v>
      </c>
      <c r="E182" s="156" t="s">
        <v>510</v>
      </c>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row>
    <row r="183" spans="1:33" s="157" customFormat="1" ht="52.8">
      <c r="A183" s="155" t="s">
        <v>174</v>
      </c>
      <c r="B183" s="156" t="s">
        <v>491</v>
      </c>
      <c r="C183" s="156" t="s">
        <v>511</v>
      </c>
      <c r="D183" s="156" t="s">
        <v>172</v>
      </c>
      <c r="E183" s="156" t="s">
        <v>512</v>
      </c>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row>
    <row r="184" spans="1:33" s="157" customFormat="1" ht="26.4">
      <c r="A184" s="155" t="s">
        <v>174</v>
      </c>
      <c r="B184" s="156" t="s">
        <v>491</v>
      </c>
      <c r="C184" s="156" t="s">
        <v>513</v>
      </c>
      <c r="D184" s="156" t="s">
        <v>172</v>
      </c>
      <c r="E184" s="156" t="s">
        <v>514</v>
      </c>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row>
    <row r="185" spans="1:33" s="157" customFormat="1">
      <c r="A185" s="155" t="s">
        <v>174</v>
      </c>
      <c r="B185" s="156" t="s">
        <v>491</v>
      </c>
      <c r="C185" s="156" t="s">
        <v>515</v>
      </c>
      <c r="D185" s="156" t="s">
        <v>172</v>
      </c>
      <c r="E185" s="156" t="s">
        <v>516</v>
      </c>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row>
    <row r="186" spans="1:33" s="157" customFormat="1" ht="52.8">
      <c r="A186" s="155" t="s">
        <v>174</v>
      </c>
      <c r="B186" s="156" t="s">
        <v>491</v>
      </c>
      <c r="C186" s="156" t="s">
        <v>517</v>
      </c>
      <c r="D186" s="156" t="s">
        <v>172</v>
      </c>
      <c r="E186" s="156" t="s">
        <v>518</v>
      </c>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row>
    <row r="187" spans="1:33" s="157" customFormat="1" ht="39.6">
      <c r="A187" s="155" t="s">
        <v>174</v>
      </c>
      <c r="B187" s="156" t="s">
        <v>491</v>
      </c>
      <c r="C187" s="156" t="s">
        <v>519</v>
      </c>
      <c r="D187" s="156" t="s">
        <v>172</v>
      </c>
      <c r="E187" s="156" t="s">
        <v>520</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row>
    <row r="188" spans="1:33" s="157" customFormat="1" ht="57.6">
      <c r="A188" s="155" t="s">
        <v>174</v>
      </c>
      <c r="B188" s="156" t="s">
        <v>491</v>
      </c>
      <c r="C188" s="156" t="s">
        <v>521</v>
      </c>
      <c r="D188" s="156" t="s">
        <v>172</v>
      </c>
      <c r="E188" s="170" t="s">
        <v>522</v>
      </c>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row>
    <row r="189" spans="1:33" s="157" customFormat="1" ht="79.2">
      <c r="A189" s="155" t="s">
        <v>174</v>
      </c>
      <c r="B189" s="156" t="s">
        <v>491</v>
      </c>
      <c r="C189" s="156" t="s">
        <v>523</v>
      </c>
      <c r="D189" s="156" t="s">
        <v>172</v>
      </c>
      <c r="E189" s="156" t="s">
        <v>524</v>
      </c>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row>
    <row r="190" spans="1:33" s="157" customFormat="1" ht="39.6">
      <c r="A190" s="155" t="s">
        <v>174</v>
      </c>
      <c r="B190" s="156" t="s">
        <v>491</v>
      </c>
      <c r="C190" s="156" t="s">
        <v>525</v>
      </c>
      <c r="D190" s="156" t="s">
        <v>172</v>
      </c>
      <c r="E190" s="156" t="s">
        <v>526</v>
      </c>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row>
    <row r="191" spans="1:33" s="157" customFormat="1" ht="26.4">
      <c r="A191" s="155" t="s">
        <v>174</v>
      </c>
      <c r="B191" s="156" t="s">
        <v>491</v>
      </c>
      <c r="C191" s="156" t="s">
        <v>527</v>
      </c>
      <c r="D191" s="156" t="s">
        <v>172</v>
      </c>
      <c r="E191" s="156" t="s">
        <v>528</v>
      </c>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row>
    <row r="192" spans="1:33" s="157" customFormat="1" ht="39.6">
      <c r="A192" s="155" t="s">
        <v>174</v>
      </c>
      <c r="B192" s="156" t="s">
        <v>491</v>
      </c>
      <c r="C192" s="156" t="s">
        <v>529</v>
      </c>
      <c r="D192" s="156" t="s">
        <v>172</v>
      </c>
      <c r="E192" s="156" t="s">
        <v>530</v>
      </c>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row>
    <row r="193" spans="1:33" s="157" customFormat="1" ht="26.4">
      <c r="A193" s="155" t="s">
        <v>174</v>
      </c>
      <c r="B193" s="156" t="s">
        <v>491</v>
      </c>
      <c r="C193" s="156" t="s">
        <v>531</v>
      </c>
      <c r="D193" s="156" t="s">
        <v>172</v>
      </c>
      <c r="E193" s="156" t="s">
        <v>532</v>
      </c>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row>
    <row r="194" spans="1:33" s="157" customFormat="1" ht="39.6">
      <c r="A194" s="155" t="s">
        <v>174</v>
      </c>
      <c r="B194" s="156" t="s">
        <v>491</v>
      </c>
      <c r="C194" s="156" t="s">
        <v>533</v>
      </c>
      <c r="D194" s="156" t="s">
        <v>172</v>
      </c>
      <c r="E194" s="156" t="s">
        <v>534</v>
      </c>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row>
    <row r="195" spans="1:33" s="157" customFormat="1" ht="39.6">
      <c r="A195" s="155" t="s">
        <v>174</v>
      </c>
      <c r="B195" s="156" t="s">
        <v>491</v>
      </c>
      <c r="C195" s="156" t="s">
        <v>535</v>
      </c>
      <c r="D195" s="156" t="s">
        <v>172</v>
      </c>
      <c r="E195" s="156" t="s">
        <v>536</v>
      </c>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row>
    <row r="196" spans="1:33" s="157" customFormat="1">
      <c r="A196" s="155" t="s">
        <v>174</v>
      </c>
      <c r="B196" s="156" t="s">
        <v>491</v>
      </c>
      <c r="C196" s="156" t="s">
        <v>537</v>
      </c>
      <c r="D196" s="156" t="s">
        <v>172</v>
      </c>
      <c r="E196" s="156" t="s">
        <v>538</v>
      </c>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row>
    <row r="197" spans="1:33" s="157" customFormat="1" ht="39.6">
      <c r="A197" s="155" t="s">
        <v>174</v>
      </c>
      <c r="B197" s="156" t="s">
        <v>491</v>
      </c>
      <c r="C197" s="156" t="s">
        <v>539</v>
      </c>
      <c r="D197" s="156" t="s">
        <v>172</v>
      </c>
      <c r="E197" s="156" t="s">
        <v>540</v>
      </c>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row>
    <row r="198" spans="1:33" s="157" customFormat="1">
      <c r="A198" s="155" t="s">
        <v>174</v>
      </c>
      <c r="B198" s="156" t="s">
        <v>491</v>
      </c>
      <c r="C198" s="156" t="s">
        <v>541</v>
      </c>
      <c r="D198" s="156" t="s">
        <v>172</v>
      </c>
      <c r="E198" s="156" t="s">
        <v>542</v>
      </c>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153"/>
    </row>
    <row r="199" spans="1:33" s="157" customFormat="1" ht="39.6">
      <c r="A199" s="155" t="s">
        <v>174</v>
      </c>
      <c r="B199" s="156" t="s">
        <v>491</v>
      </c>
      <c r="C199" s="156" t="s">
        <v>543</v>
      </c>
      <c r="D199" s="156" t="s">
        <v>172</v>
      </c>
      <c r="E199" s="156" t="s">
        <v>544</v>
      </c>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c r="AG199" s="153"/>
    </row>
    <row r="200" spans="1:33" s="157" customFormat="1" ht="52.8">
      <c r="A200" s="155" t="s">
        <v>174</v>
      </c>
      <c r="B200" s="156" t="s">
        <v>491</v>
      </c>
      <c r="C200" s="156" t="s">
        <v>545</v>
      </c>
      <c r="D200" s="156" t="s">
        <v>172</v>
      </c>
      <c r="E200" s="156" t="s">
        <v>546</v>
      </c>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3"/>
      <c r="AF200" s="153"/>
      <c r="AG200" s="153"/>
    </row>
    <row r="201" spans="1:33" s="157" customFormat="1" ht="26.4">
      <c r="A201" s="155" t="s">
        <v>174</v>
      </c>
      <c r="B201" s="156" t="s">
        <v>491</v>
      </c>
      <c r="C201" s="156" t="s">
        <v>547</v>
      </c>
      <c r="D201" s="156" t="s">
        <v>172</v>
      </c>
      <c r="E201" s="156" t="s">
        <v>548</v>
      </c>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c r="AG201" s="153"/>
    </row>
    <row r="202" spans="1:33" s="157" customFormat="1" ht="39.6">
      <c r="A202" s="155" t="s">
        <v>174</v>
      </c>
      <c r="B202" s="156" t="s">
        <v>491</v>
      </c>
      <c r="C202" s="156" t="s">
        <v>549</v>
      </c>
      <c r="D202" s="156" t="s">
        <v>172</v>
      </c>
      <c r="E202" s="156" t="s">
        <v>550</v>
      </c>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row>
    <row r="203" spans="1:33" s="157" customFormat="1" ht="26.4">
      <c r="A203" s="155" t="s">
        <v>174</v>
      </c>
      <c r="B203" s="156" t="s">
        <v>491</v>
      </c>
      <c r="C203" s="156" t="s">
        <v>551</v>
      </c>
      <c r="D203" s="156" t="s">
        <v>172</v>
      </c>
      <c r="E203" s="156" t="s">
        <v>552</v>
      </c>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c r="AG203" s="153"/>
    </row>
    <row r="204" spans="1:33" s="157" customFormat="1" ht="39.6">
      <c r="A204" s="155" t="s">
        <v>174</v>
      </c>
      <c r="B204" s="156" t="s">
        <v>491</v>
      </c>
      <c r="C204" s="156" t="s">
        <v>553</v>
      </c>
      <c r="D204" s="156" t="s">
        <v>172</v>
      </c>
      <c r="E204" s="156" t="s">
        <v>554</v>
      </c>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row>
    <row r="205" spans="1:33" s="157" customFormat="1" ht="39.6">
      <c r="A205" s="155" t="s">
        <v>174</v>
      </c>
      <c r="B205" s="156" t="s">
        <v>491</v>
      </c>
      <c r="C205" s="156" t="s">
        <v>555</v>
      </c>
      <c r="D205" s="156" t="s">
        <v>172</v>
      </c>
      <c r="E205" s="156" t="s">
        <v>556</v>
      </c>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row>
    <row r="206" spans="1:33" s="157" customFormat="1" ht="26.4">
      <c r="A206" s="155" t="s">
        <v>174</v>
      </c>
      <c r="B206" s="156" t="s">
        <v>491</v>
      </c>
      <c r="C206" s="156" t="s">
        <v>557</v>
      </c>
      <c r="D206" s="156" t="s">
        <v>172</v>
      </c>
      <c r="E206" s="156" t="s">
        <v>558</v>
      </c>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c r="AG206" s="153"/>
    </row>
    <row r="207" spans="1:33" s="157" customFormat="1" ht="52.8">
      <c r="A207" s="155" t="s">
        <v>174</v>
      </c>
      <c r="B207" s="156" t="s">
        <v>491</v>
      </c>
      <c r="C207" s="156" t="s">
        <v>559</v>
      </c>
      <c r="D207" s="156" t="s">
        <v>172</v>
      </c>
      <c r="E207" s="156" t="s">
        <v>560</v>
      </c>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row>
    <row r="208" spans="1:33" s="157" customFormat="1" ht="66">
      <c r="A208" s="151" t="s">
        <v>167</v>
      </c>
      <c r="B208" s="144" t="s">
        <v>561</v>
      </c>
      <c r="C208" s="144" t="s">
        <v>561</v>
      </c>
      <c r="D208" s="144" t="s">
        <v>562</v>
      </c>
      <c r="E208" s="152" t="s">
        <v>563</v>
      </c>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row>
    <row r="209" spans="1:33" s="157" customFormat="1" ht="26.4">
      <c r="A209" s="155" t="s">
        <v>174</v>
      </c>
      <c r="B209" s="156" t="s">
        <v>561</v>
      </c>
      <c r="C209" s="156" t="s">
        <v>564</v>
      </c>
      <c r="D209" s="156" t="s">
        <v>562</v>
      </c>
      <c r="E209" s="156" t="s">
        <v>565</v>
      </c>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row>
    <row r="210" spans="1:33" ht="26.4">
      <c r="A210" s="155" t="s">
        <v>174</v>
      </c>
      <c r="B210" s="156" t="s">
        <v>561</v>
      </c>
      <c r="C210" s="156" t="s">
        <v>566</v>
      </c>
      <c r="D210" s="156" t="s">
        <v>562</v>
      </c>
      <c r="E210" s="156" t="s">
        <v>567</v>
      </c>
    </row>
    <row r="211" spans="1:33">
      <c r="A211" s="155" t="s">
        <v>174</v>
      </c>
      <c r="B211" s="156" t="s">
        <v>561</v>
      </c>
      <c r="C211" s="156" t="s">
        <v>568</v>
      </c>
      <c r="D211" s="156" t="s">
        <v>562</v>
      </c>
      <c r="E211" s="156" t="s">
        <v>569</v>
      </c>
    </row>
    <row r="212" spans="1:33" ht="26.4">
      <c r="A212" s="155" t="s">
        <v>174</v>
      </c>
      <c r="B212" s="156" t="s">
        <v>561</v>
      </c>
      <c r="C212" s="156" t="s">
        <v>570</v>
      </c>
      <c r="D212" s="156" t="s">
        <v>562</v>
      </c>
      <c r="E212" s="156" t="s">
        <v>571</v>
      </c>
    </row>
    <row r="213" spans="1:33" ht="52.8">
      <c r="A213" s="151" t="s">
        <v>167</v>
      </c>
      <c r="B213" s="144" t="s">
        <v>572</v>
      </c>
      <c r="C213" s="144" t="s">
        <v>573</v>
      </c>
      <c r="D213" s="144" t="s">
        <v>202</v>
      </c>
      <c r="E213" s="152" t="s">
        <v>574</v>
      </c>
    </row>
    <row r="214" spans="1:33" ht="52.8">
      <c r="A214" s="155" t="s">
        <v>174</v>
      </c>
      <c r="B214" s="156" t="s">
        <v>572</v>
      </c>
      <c r="C214" s="156" t="s">
        <v>575</v>
      </c>
      <c r="D214" s="156" t="s">
        <v>202</v>
      </c>
      <c r="E214" s="160" t="s">
        <v>574</v>
      </c>
    </row>
    <row r="215" spans="1:33" ht="66">
      <c r="A215" s="155" t="s">
        <v>174</v>
      </c>
      <c r="B215" s="156" t="s">
        <v>572</v>
      </c>
      <c r="C215" s="156" t="s">
        <v>576</v>
      </c>
      <c r="D215" s="156" t="s">
        <v>202</v>
      </c>
      <c r="E215" s="160" t="s">
        <v>577</v>
      </c>
    </row>
    <row r="216" spans="1:33">
      <c r="A216" s="151" t="s">
        <v>167</v>
      </c>
      <c r="B216" s="144" t="s">
        <v>578</v>
      </c>
      <c r="C216" s="144" t="s">
        <v>578</v>
      </c>
      <c r="D216" s="144" t="s">
        <v>562</v>
      </c>
      <c r="E216" s="144" t="s">
        <v>579</v>
      </c>
    </row>
    <row r="217" spans="1:33" ht="26.4">
      <c r="A217" s="155" t="s">
        <v>174</v>
      </c>
      <c r="B217" s="156" t="s">
        <v>578</v>
      </c>
      <c r="C217" s="156" t="s">
        <v>580</v>
      </c>
      <c r="D217" s="156" t="s">
        <v>562</v>
      </c>
      <c r="E217" s="156" t="s">
        <v>581</v>
      </c>
    </row>
    <row r="218" spans="1:33" ht="145.19999999999999">
      <c r="A218" s="151" t="s">
        <v>167</v>
      </c>
      <c r="B218" s="144" t="s">
        <v>582</v>
      </c>
      <c r="C218" s="144" t="s">
        <v>582</v>
      </c>
      <c r="D218" s="144" t="s">
        <v>562</v>
      </c>
      <c r="E218" s="152" t="s">
        <v>583</v>
      </c>
    </row>
    <row r="219" spans="1:33" ht="66">
      <c r="A219" s="151" t="s">
        <v>167</v>
      </c>
      <c r="B219" s="144" t="s">
        <v>584</v>
      </c>
      <c r="C219" s="144" t="s">
        <v>584</v>
      </c>
      <c r="D219" s="144" t="s">
        <v>562</v>
      </c>
      <c r="E219" s="143" t="s">
        <v>585</v>
      </c>
    </row>
    <row r="220" spans="1:33" ht="39.6">
      <c r="A220" s="155" t="s">
        <v>174</v>
      </c>
      <c r="B220" s="156" t="s">
        <v>584</v>
      </c>
      <c r="C220" s="156" t="s">
        <v>586</v>
      </c>
      <c r="D220" s="156" t="s">
        <v>562</v>
      </c>
      <c r="E220" s="168" t="s">
        <v>587</v>
      </c>
    </row>
    <row r="221" spans="1:33" ht="79.2">
      <c r="A221" s="151" t="s">
        <v>167</v>
      </c>
      <c r="B221" s="144" t="s">
        <v>588</v>
      </c>
      <c r="C221" s="144" t="s">
        <v>588</v>
      </c>
      <c r="D221" s="144" t="s">
        <v>321</v>
      </c>
      <c r="E221" s="152" t="s">
        <v>589</v>
      </c>
    </row>
    <row r="222" spans="1:33">
      <c r="A222" s="155" t="s">
        <v>174</v>
      </c>
      <c r="B222" s="156" t="s">
        <v>588</v>
      </c>
      <c r="C222" s="156" t="s">
        <v>590</v>
      </c>
      <c r="D222" s="156" t="s">
        <v>321</v>
      </c>
      <c r="E222" s="168" t="s">
        <v>591</v>
      </c>
    </row>
    <row r="223" spans="1:33">
      <c r="A223" s="155" t="s">
        <v>174</v>
      </c>
      <c r="B223" s="156" t="s">
        <v>588</v>
      </c>
      <c r="C223" s="156" t="s">
        <v>592</v>
      </c>
      <c r="D223" s="156" t="s">
        <v>321</v>
      </c>
      <c r="E223" s="168" t="s">
        <v>593</v>
      </c>
    </row>
    <row r="224" spans="1:33" s="151" customFormat="1" ht="26.4">
      <c r="A224" s="155" t="s">
        <v>174</v>
      </c>
      <c r="B224" s="156" t="s">
        <v>588</v>
      </c>
      <c r="C224" s="156" t="s">
        <v>594</v>
      </c>
      <c r="D224" s="156" t="s">
        <v>321</v>
      </c>
      <c r="E224" s="168" t="s">
        <v>595</v>
      </c>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row>
    <row r="225" spans="1:33" s="151" customFormat="1" ht="26.4">
      <c r="A225" s="155" t="s">
        <v>174</v>
      </c>
      <c r="B225" s="156" t="s">
        <v>588</v>
      </c>
      <c r="C225" s="156" t="s">
        <v>596</v>
      </c>
      <c r="D225" s="156" t="s">
        <v>321</v>
      </c>
      <c r="E225" s="168" t="s">
        <v>597</v>
      </c>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row>
    <row r="226" spans="1:33" s="151" customFormat="1">
      <c r="A226" s="155" t="s">
        <v>174</v>
      </c>
      <c r="B226" s="156" t="s">
        <v>588</v>
      </c>
      <c r="C226" s="156" t="s">
        <v>598</v>
      </c>
      <c r="D226" s="156" t="s">
        <v>321</v>
      </c>
      <c r="E226" s="168" t="s">
        <v>599</v>
      </c>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row>
    <row r="227" spans="1:33" s="151" customFormat="1">
      <c r="A227" s="155" t="s">
        <v>174</v>
      </c>
      <c r="B227" s="156" t="s">
        <v>588</v>
      </c>
      <c r="C227" s="156" t="s">
        <v>600</v>
      </c>
      <c r="D227" s="156" t="s">
        <v>321</v>
      </c>
      <c r="E227" s="168" t="s">
        <v>601</v>
      </c>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row>
    <row r="228" spans="1:33" s="151" customFormat="1">
      <c r="A228" s="155" t="s">
        <v>174</v>
      </c>
      <c r="B228" s="156" t="s">
        <v>588</v>
      </c>
      <c r="C228" s="156" t="s">
        <v>602</v>
      </c>
      <c r="D228" s="156" t="s">
        <v>321</v>
      </c>
      <c r="E228" s="168" t="s">
        <v>603</v>
      </c>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row>
    <row r="229" spans="1:33" s="151" customFormat="1">
      <c r="A229" s="155" t="s">
        <v>174</v>
      </c>
      <c r="B229" s="156" t="s">
        <v>588</v>
      </c>
      <c r="C229" s="156" t="s">
        <v>604</v>
      </c>
      <c r="D229" s="156" t="s">
        <v>321</v>
      </c>
      <c r="E229" s="168" t="s">
        <v>605</v>
      </c>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row>
    <row r="230" spans="1:33" s="151" customFormat="1">
      <c r="A230" s="155" t="s">
        <v>174</v>
      </c>
      <c r="B230" s="156" t="s">
        <v>588</v>
      </c>
      <c r="C230" s="156" t="s">
        <v>606</v>
      </c>
      <c r="D230" s="156" t="s">
        <v>321</v>
      </c>
      <c r="E230" s="168" t="s">
        <v>607</v>
      </c>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row>
    <row r="231" spans="1:33" s="151" customFormat="1">
      <c r="A231" s="155" t="s">
        <v>174</v>
      </c>
      <c r="B231" s="156" t="s">
        <v>588</v>
      </c>
      <c r="C231" s="156" t="s">
        <v>608</v>
      </c>
      <c r="D231" s="156" t="s">
        <v>321</v>
      </c>
      <c r="E231" s="168" t="s">
        <v>609</v>
      </c>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row>
    <row r="232" spans="1:33" s="151" customFormat="1" ht="66">
      <c r="A232" s="151" t="s">
        <v>167</v>
      </c>
      <c r="B232" s="144" t="s">
        <v>610</v>
      </c>
      <c r="C232" s="144" t="s">
        <v>610</v>
      </c>
      <c r="D232" s="144" t="s">
        <v>259</v>
      </c>
      <c r="E232" s="152" t="s">
        <v>611</v>
      </c>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row>
    <row r="233" spans="1:33" s="151" customFormat="1">
      <c r="A233" s="155" t="s">
        <v>174</v>
      </c>
      <c r="B233" s="156" t="s">
        <v>610</v>
      </c>
      <c r="C233" s="156" t="s">
        <v>612</v>
      </c>
      <c r="D233" s="156" t="s">
        <v>259</v>
      </c>
      <c r="E233" s="156" t="s">
        <v>613</v>
      </c>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row>
    <row r="234" spans="1:33" s="151" customFormat="1" ht="52.8">
      <c r="A234" s="155" t="s">
        <v>174</v>
      </c>
      <c r="B234" s="156" t="s">
        <v>610</v>
      </c>
      <c r="C234" s="156" t="s">
        <v>614</v>
      </c>
      <c r="D234" s="156" t="s">
        <v>259</v>
      </c>
      <c r="E234" s="156" t="s">
        <v>615</v>
      </c>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row>
    <row r="235" spans="1:33" s="151" customFormat="1" ht="26.4">
      <c r="A235" s="155" t="s">
        <v>174</v>
      </c>
      <c r="B235" s="156" t="s">
        <v>610</v>
      </c>
      <c r="C235" s="156" t="s">
        <v>616</v>
      </c>
      <c r="D235" s="156" t="s">
        <v>259</v>
      </c>
      <c r="E235" s="156" t="s">
        <v>617</v>
      </c>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row>
    <row r="236" spans="1:33" s="151" customFormat="1" ht="52.8">
      <c r="A236" s="151" t="s">
        <v>167</v>
      </c>
      <c r="B236" s="144" t="s">
        <v>618</v>
      </c>
      <c r="C236" s="144" t="s">
        <v>618</v>
      </c>
      <c r="D236" s="144" t="s">
        <v>321</v>
      </c>
      <c r="E236" s="152" t="s">
        <v>619</v>
      </c>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row>
    <row r="237" spans="1:33" s="151" customFormat="1" ht="39.6">
      <c r="A237" s="155" t="s">
        <v>174</v>
      </c>
      <c r="B237" s="156" t="s">
        <v>618</v>
      </c>
      <c r="C237" s="156" t="s">
        <v>620</v>
      </c>
      <c r="D237" s="156" t="s">
        <v>321</v>
      </c>
      <c r="E237" s="156" t="s">
        <v>621</v>
      </c>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row>
    <row r="238" spans="1:33" s="151" customFormat="1" ht="39.6">
      <c r="A238" s="155" t="s">
        <v>174</v>
      </c>
      <c r="B238" s="156" t="s">
        <v>618</v>
      </c>
      <c r="C238" s="156" t="s">
        <v>622</v>
      </c>
      <c r="D238" s="156" t="s">
        <v>321</v>
      </c>
      <c r="E238" s="156" t="s">
        <v>623</v>
      </c>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row>
    <row r="239" spans="1:33" s="151" customFormat="1" ht="26.4">
      <c r="A239" s="161" t="s">
        <v>167</v>
      </c>
      <c r="B239" s="162" t="s">
        <v>624</v>
      </c>
      <c r="C239" s="162" t="s">
        <v>624</v>
      </c>
      <c r="D239" s="162" t="s">
        <v>321</v>
      </c>
      <c r="E239" s="162" t="s">
        <v>625</v>
      </c>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row>
    <row r="240" spans="1:33" s="151" customFormat="1" ht="26.4">
      <c r="A240" s="164" t="s">
        <v>167</v>
      </c>
      <c r="B240" s="143" t="s">
        <v>626</v>
      </c>
      <c r="C240" s="143" t="s">
        <v>626</v>
      </c>
      <c r="D240" s="143" t="s">
        <v>627</v>
      </c>
      <c r="E240" s="143" t="s">
        <v>628</v>
      </c>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row>
    <row r="241" spans="1:33" s="151" customFormat="1" ht="39.6">
      <c r="A241" s="155" t="s">
        <v>174</v>
      </c>
      <c r="B241" s="156" t="s">
        <v>626</v>
      </c>
      <c r="C241" s="156" t="s">
        <v>629</v>
      </c>
      <c r="D241" s="156" t="s">
        <v>627</v>
      </c>
      <c r="E241" s="156" t="s">
        <v>630</v>
      </c>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row>
    <row r="242" spans="1:33" s="151" customFormat="1" ht="39.6">
      <c r="A242" s="155" t="s">
        <v>174</v>
      </c>
      <c r="B242" s="156" t="s">
        <v>626</v>
      </c>
      <c r="C242" s="156" t="s">
        <v>631</v>
      </c>
      <c r="D242" s="156" t="s">
        <v>627</v>
      </c>
      <c r="E242" s="156" t="s">
        <v>632</v>
      </c>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row>
    <row r="243" spans="1:33" s="151" customFormat="1" ht="39.6">
      <c r="A243" s="155" t="s">
        <v>174</v>
      </c>
      <c r="B243" s="156" t="s">
        <v>626</v>
      </c>
      <c r="C243" s="156" t="s">
        <v>633</v>
      </c>
      <c r="D243" s="156" t="s">
        <v>627</v>
      </c>
      <c r="E243" s="156" t="s">
        <v>634</v>
      </c>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row>
    <row r="244" spans="1:33" s="151" customFormat="1" ht="26.4">
      <c r="A244" s="161" t="s">
        <v>167</v>
      </c>
      <c r="B244" s="162" t="s">
        <v>635</v>
      </c>
      <c r="C244" s="162" t="s">
        <v>635</v>
      </c>
      <c r="D244" s="162" t="s">
        <v>321</v>
      </c>
      <c r="E244" s="165" t="s">
        <v>636</v>
      </c>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row>
    <row r="245" spans="1:33" s="151" customFormat="1" ht="39.6">
      <c r="A245" s="151" t="s">
        <v>167</v>
      </c>
      <c r="B245" s="144" t="s">
        <v>637</v>
      </c>
      <c r="C245" s="144" t="s">
        <v>637</v>
      </c>
      <c r="D245" s="144" t="s">
        <v>562</v>
      </c>
      <c r="E245" s="144" t="s">
        <v>638</v>
      </c>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row>
    <row r="246" spans="1:33" s="151" customFormat="1" ht="26.4">
      <c r="A246" s="151" t="s">
        <v>167</v>
      </c>
      <c r="B246" s="144" t="s">
        <v>639</v>
      </c>
      <c r="C246" s="144" t="s">
        <v>639</v>
      </c>
      <c r="D246" s="144" t="s">
        <v>627</v>
      </c>
      <c r="E246" s="143" t="s">
        <v>640</v>
      </c>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row>
    <row r="247" spans="1:33" s="151" customFormat="1" ht="26.4">
      <c r="A247" s="158" t="s">
        <v>174</v>
      </c>
      <c r="B247" s="159" t="s">
        <v>639</v>
      </c>
      <c r="C247" s="159" t="s">
        <v>641</v>
      </c>
      <c r="D247" s="159" t="s">
        <v>627</v>
      </c>
      <c r="E247" s="159" t="s">
        <v>642</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row>
    <row r="248" spans="1:33" s="151" customFormat="1" ht="26.4">
      <c r="A248" s="158" t="s">
        <v>174</v>
      </c>
      <c r="B248" s="159" t="s">
        <v>639</v>
      </c>
      <c r="C248" s="159" t="s">
        <v>643</v>
      </c>
      <c r="D248" s="159" t="s">
        <v>627</v>
      </c>
      <c r="E248" s="159" t="s">
        <v>644</v>
      </c>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row>
    <row r="249" spans="1:33" s="151" customFormat="1" ht="39.6">
      <c r="A249" s="161" t="s">
        <v>167</v>
      </c>
      <c r="B249" s="162" t="s">
        <v>645</v>
      </c>
      <c r="C249" s="162" t="s">
        <v>646</v>
      </c>
      <c r="D249" s="162" t="s">
        <v>321</v>
      </c>
      <c r="E249" s="165" t="s">
        <v>647</v>
      </c>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row>
    <row r="250" spans="1:33" s="151" customFormat="1">
      <c r="A250" s="161" t="s">
        <v>167</v>
      </c>
      <c r="B250" s="162" t="s">
        <v>648</v>
      </c>
      <c r="C250" s="162" t="s">
        <v>648</v>
      </c>
      <c r="D250" s="162" t="s">
        <v>321</v>
      </c>
      <c r="E250" s="162" t="s">
        <v>649</v>
      </c>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row>
    <row r="251" spans="1:33" s="151" customFormat="1" ht="39.6">
      <c r="A251" s="161" t="s">
        <v>167</v>
      </c>
      <c r="B251" s="162" t="s">
        <v>650</v>
      </c>
      <c r="C251" s="162" t="s">
        <v>650</v>
      </c>
      <c r="D251" s="162" t="s">
        <v>562</v>
      </c>
      <c r="E251" s="162" t="s">
        <v>651</v>
      </c>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row>
    <row r="252" spans="1:33" s="151" customFormat="1" ht="39.6">
      <c r="A252" s="161" t="s">
        <v>167</v>
      </c>
      <c r="B252" s="162" t="s">
        <v>652</v>
      </c>
      <c r="C252" s="162" t="s">
        <v>652</v>
      </c>
      <c r="D252" s="162" t="s">
        <v>653</v>
      </c>
      <c r="E252" s="162" t="s">
        <v>654</v>
      </c>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row>
    <row r="253" spans="1:33" s="151" customFormat="1" ht="158.4">
      <c r="A253" s="151" t="s">
        <v>167</v>
      </c>
      <c r="B253" s="144" t="s">
        <v>655</v>
      </c>
      <c r="C253" s="144" t="s">
        <v>655</v>
      </c>
      <c r="D253" s="144" t="s">
        <v>321</v>
      </c>
      <c r="E253" s="144" t="s">
        <v>223</v>
      </c>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row>
    <row r="254" spans="1:33" s="151" customFormat="1" ht="79.2">
      <c r="A254" s="161" t="s">
        <v>167</v>
      </c>
      <c r="B254" s="162" t="s">
        <v>656</v>
      </c>
      <c r="C254" s="162" t="s">
        <v>657</v>
      </c>
      <c r="D254" s="162" t="s">
        <v>172</v>
      </c>
      <c r="E254" s="162" t="s">
        <v>658</v>
      </c>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row>
    <row r="255" spans="1:33" s="151" customFormat="1" ht="118.8">
      <c r="A255" s="151" t="s">
        <v>167</v>
      </c>
      <c r="B255" s="144" t="s">
        <v>659</v>
      </c>
      <c r="C255" s="144" t="s">
        <v>660</v>
      </c>
      <c r="D255" s="144" t="s">
        <v>259</v>
      </c>
      <c r="E255" s="152" t="s">
        <v>661</v>
      </c>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row>
    <row r="256" spans="1:33" s="153" customFormat="1">
      <c r="A256" s="155" t="s">
        <v>174</v>
      </c>
      <c r="B256" s="156" t="s">
        <v>659</v>
      </c>
      <c r="C256" s="156" t="s">
        <v>662</v>
      </c>
      <c r="D256" s="156" t="s">
        <v>259</v>
      </c>
      <c r="E256" s="156" t="s">
        <v>663</v>
      </c>
    </row>
    <row r="257" spans="1:33" s="153" customFormat="1">
      <c r="A257" s="155" t="s">
        <v>174</v>
      </c>
      <c r="B257" s="156" t="s">
        <v>659</v>
      </c>
      <c r="C257" s="156" t="s">
        <v>664</v>
      </c>
      <c r="D257" s="156" t="s">
        <v>259</v>
      </c>
      <c r="E257" s="156" t="s">
        <v>665</v>
      </c>
    </row>
    <row r="258" spans="1:33" s="153" customFormat="1" ht="79.2">
      <c r="A258" s="161" t="s">
        <v>167</v>
      </c>
      <c r="B258" s="162" t="s">
        <v>666</v>
      </c>
      <c r="C258" s="162" t="s">
        <v>667</v>
      </c>
      <c r="D258" s="162" t="s">
        <v>172</v>
      </c>
      <c r="E258" s="162" t="s">
        <v>668</v>
      </c>
    </row>
    <row r="259" spans="1:33" s="153" customFormat="1" ht="105.6">
      <c r="A259" s="151" t="s">
        <v>167</v>
      </c>
      <c r="B259" s="144" t="s">
        <v>669</v>
      </c>
      <c r="C259" s="144" t="s">
        <v>670</v>
      </c>
      <c r="D259" s="144" t="s">
        <v>259</v>
      </c>
      <c r="E259" s="152" t="s">
        <v>671</v>
      </c>
    </row>
    <row r="260" spans="1:33" s="153" customFormat="1" ht="39.6">
      <c r="A260" s="155" t="s">
        <v>174</v>
      </c>
      <c r="B260" s="156" t="s">
        <v>669</v>
      </c>
      <c r="C260" s="156" t="s">
        <v>672</v>
      </c>
      <c r="D260" s="156" t="s">
        <v>259</v>
      </c>
      <c r="E260" s="156" t="s">
        <v>673</v>
      </c>
    </row>
    <row r="261" spans="1:33" s="153" customFormat="1" ht="26.4">
      <c r="A261" s="155" t="s">
        <v>174</v>
      </c>
      <c r="B261" s="156" t="s">
        <v>669</v>
      </c>
      <c r="C261" s="156" t="s">
        <v>674</v>
      </c>
      <c r="D261" s="156" t="s">
        <v>259</v>
      </c>
      <c r="E261" s="156" t="s">
        <v>675</v>
      </c>
    </row>
    <row r="262" spans="1:33" s="153" customFormat="1" ht="52.8">
      <c r="A262" s="155" t="s">
        <v>174</v>
      </c>
      <c r="B262" s="156" t="s">
        <v>669</v>
      </c>
      <c r="C262" s="156" t="s">
        <v>676</v>
      </c>
      <c r="D262" s="156" t="s">
        <v>259</v>
      </c>
      <c r="E262" s="168" t="s">
        <v>677</v>
      </c>
    </row>
    <row r="263" spans="1:33" s="153" customFormat="1" ht="66">
      <c r="A263" s="161" t="s">
        <v>167</v>
      </c>
      <c r="B263" s="162" t="s">
        <v>678</v>
      </c>
      <c r="C263" s="162" t="s">
        <v>679</v>
      </c>
      <c r="D263" s="162" t="s">
        <v>172</v>
      </c>
      <c r="E263" s="162" t="s">
        <v>680</v>
      </c>
    </row>
    <row r="264" spans="1:33" s="153" customFormat="1" ht="92.4">
      <c r="A264" s="151" t="s">
        <v>167</v>
      </c>
      <c r="B264" s="144" t="s">
        <v>681</v>
      </c>
      <c r="C264" s="144" t="s">
        <v>682</v>
      </c>
      <c r="D264" s="144" t="s">
        <v>259</v>
      </c>
      <c r="E264" s="152" t="s">
        <v>683</v>
      </c>
    </row>
    <row r="265" spans="1:33" s="153" customFormat="1" ht="39.6">
      <c r="A265" s="155" t="s">
        <v>174</v>
      </c>
      <c r="B265" s="156" t="s">
        <v>681</v>
      </c>
      <c r="C265" s="156" t="s">
        <v>684</v>
      </c>
      <c r="D265" s="156" t="s">
        <v>259</v>
      </c>
      <c r="E265" s="156" t="s">
        <v>685</v>
      </c>
    </row>
    <row r="266" spans="1:33" s="153" customFormat="1">
      <c r="A266" s="155" t="s">
        <v>174</v>
      </c>
      <c r="B266" s="156" t="s">
        <v>681</v>
      </c>
      <c r="C266" s="156" t="s">
        <v>686</v>
      </c>
      <c r="D266" s="156" t="s">
        <v>259</v>
      </c>
      <c r="E266" s="156" t="s">
        <v>613</v>
      </c>
    </row>
    <row r="267" spans="1:33" s="153" customFormat="1" ht="101.25" customHeight="1">
      <c r="A267" s="151" t="s">
        <v>167</v>
      </c>
      <c r="B267" s="144" t="s">
        <v>687</v>
      </c>
      <c r="C267" s="144" t="s">
        <v>573</v>
      </c>
      <c r="D267" s="144" t="s">
        <v>172</v>
      </c>
      <c r="E267" s="171" t="s">
        <v>688</v>
      </c>
    </row>
    <row r="268" spans="1:33" s="153" customFormat="1" ht="92.4">
      <c r="A268" s="155" t="s">
        <v>174</v>
      </c>
      <c r="B268" s="156" t="s">
        <v>687</v>
      </c>
      <c r="C268" s="156" t="s">
        <v>689</v>
      </c>
      <c r="D268" s="156" t="s">
        <v>172</v>
      </c>
      <c r="E268" s="172" t="s">
        <v>690</v>
      </c>
    </row>
    <row r="269" spans="1:33" s="153" customFormat="1" ht="28.8">
      <c r="A269" s="155" t="s">
        <v>174</v>
      </c>
      <c r="B269" s="156" t="s">
        <v>687</v>
      </c>
      <c r="C269" s="156" t="s">
        <v>691</v>
      </c>
      <c r="D269" s="156" t="s">
        <v>172</v>
      </c>
      <c r="E269" s="173" t="s">
        <v>692</v>
      </c>
    </row>
    <row r="270" spans="1:33" s="153" customFormat="1" ht="52.8">
      <c r="A270" s="155" t="s">
        <v>174</v>
      </c>
      <c r="B270" s="156" t="s">
        <v>687</v>
      </c>
      <c r="C270" s="156" t="s">
        <v>693</v>
      </c>
      <c r="D270" s="156" t="s">
        <v>172</v>
      </c>
      <c r="E270" s="172" t="s">
        <v>694</v>
      </c>
    </row>
    <row r="271" spans="1:33" s="153" customFormat="1" ht="66">
      <c r="A271" s="155" t="s">
        <v>174</v>
      </c>
      <c r="B271" s="156" t="s">
        <v>687</v>
      </c>
      <c r="C271" s="156" t="s">
        <v>695</v>
      </c>
      <c r="D271" s="156" t="s">
        <v>172</v>
      </c>
      <c r="E271" s="172" t="s">
        <v>696</v>
      </c>
    </row>
    <row r="272" spans="1:33" s="151" customFormat="1" ht="52.8">
      <c r="A272" s="155" t="s">
        <v>174</v>
      </c>
      <c r="B272" s="156" t="s">
        <v>687</v>
      </c>
      <c r="C272" s="155" t="s">
        <v>697</v>
      </c>
      <c r="D272" s="156" t="s">
        <v>172</v>
      </c>
      <c r="E272" s="172" t="s">
        <v>698</v>
      </c>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row>
    <row r="273" spans="1:33" s="151" customFormat="1" ht="92.4">
      <c r="A273" s="151" t="s">
        <v>167</v>
      </c>
      <c r="B273" s="144" t="s">
        <v>699</v>
      </c>
      <c r="C273" s="144" t="s">
        <v>573</v>
      </c>
      <c r="D273" s="144" t="s">
        <v>172</v>
      </c>
      <c r="E273" s="171" t="s">
        <v>700</v>
      </c>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row>
    <row r="274" spans="1:33" s="151" customFormat="1" ht="52.8">
      <c r="A274" s="155" t="s">
        <v>174</v>
      </c>
      <c r="B274" s="156" t="s">
        <v>699</v>
      </c>
      <c r="C274" s="156" t="s">
        <v>701</v>
      </c>
      <c r="D274" s="156" t="s">
        <v>172</v>
      </c>
      <c r="E274" s="172" t="s">
        <v>702</v>
      </c>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row>
    <row r="275" spans="1:33" s="151" customFormat="1" ht="52.8">
      <c r="A275" s="155" t="s">
        <v>174</v>
      </c>
      <c r="B275" s="156" t="s">
        <v>699</v>
      </c>
      <c r="C275" s="156" t="s">
        <v>703</v>
      </c>
      <c r="D275" s="156" t="s">
        <v>172</v>
      </c>
      <c r="E275" s="172" t="s">
        <v>704</v>
      </c>
      <c r="F275" s="164"/>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row>
    <row r="276" spans="1:33" s="151" customFormat="1" ht="66">
      <c r="A276" s="155" t="s">
        <v>174</v>
      </c>
      <c r="B276" s="156" t="s">
        <v>699</v>
      </c>
      <c r="C276" s="156" t="s">
        <v>705</v>
      </c>
      <c r="D276" s="156" t="s">
        <v>172</v>
      </c>
      <c r="E276" s="172" t="s">
        <v>706</v>
      </c>
      <c r="F276" s="164"/>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row>
    <row r="277" spans="1:33" s="151" customFormat="1" ht="79.2">
      <c r="A277" s="151" t="s">
        <v>167</v>
      </c>
      <c r="B277" s="144" t="s">
        <v>707</v>
      </c>
      <c r="C277" s="144" t="s">
        <v>573</v>
      </c>
      <c r="D277" s="144" t="s">
        <v>172</v>
      </c>
      <c r="E277" s="171" t="s">
        <v>708</v>
      </c>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row>
    <row r="278" spans="1:33" s="151" customFormat="1" ht="26.4">
      <c r="A278" s="158" t="s">
        <v>174</v>
      </c>
      <c r="B278" s="159" t="s">
        <v>707</v>
      </c>
      <c r="C278" s="159" t="s">
        <v>709</v>
      </c>
      <c r="D278" s="159" t="s">
        <v>172</v>
      </c>
      <c r="E278" s="174" t="s">
        <v>710</v>
      </c>
      <c r="F278" s="164"/>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row>
    <row r="279" spans="1:33" s="151" customFormat="1" ht="66">
      <c r="A279" s="158" t="s">
        <v>174</v>
      </c>
      <c r="B279" s="159" t="s">
        <v>707</v>
      </c>
      <c r="C279" s="159" t="s">
        <v>711</v>
      </c>
      <c r="D279" s="159" t="s">
        <v>172</v>
      </c>
      <c r="E279" s="174" t="s">
        <v>712</v>
      </c>
      <c r="F279" s="164"/>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row>
    <row r="280" spans="1:33" s="151" customFormat="1" ht="66">
      <c r="A280" s="151" t="s">
        <v>167</v>
      </c>
      <c r="B280" s="144" t="s">
        <v>713</v>
      </c>
      <c r="C280" s="144" t="s">
        <v>713</v>
      </c>
      <c r="D280" s="144" t="s">
        <v>562</v>
      </c>
      <c r="E280" s="152" t="s">
        <v>714</v>
      </c>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row>
    <row r="281" spans="1:33" s="151" customFormat="1" ht="118.8">
      <c r="A281" s="155" t="s">
        <v>174</v>
      </c>
      <c r="B281" s="156" t="s">
        <v>713</v>
      </c>
      <c r="C281" s="156" t="s">
        <v>715</v>
      </c>
      <c r="D281" s="156" t="s">
        <v>562</v>
      </c>
      <c r="E281" s="156" t="s">
        <v>716</v>
      </c>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row>
    <row r="282" spans="1:33" s="151" customFormat="1" ht="79.2">
      <c r="A282" s="155" t="s">
        <v>174</v>
      </c>
      <c r="B282" s="156" t="s">
        <v>713</v>
      </c>
      <c r="C282" s="156" t="s">
        <v>717</v>
      </c>
      <c r="D282" s="156" t="s">
        <v>562</v>
      </c>
      <c r="E282" s="168" t="s">
        <v>718</v>
      </c>
      <c r="F282" s="164"/>
      <c r="G282" s="164"/>
      <c r="H282" s="164"/>
      <c r="I282" s="164"/>
      <c r="J282" s="164"/>
      <c r="K282" s="164"/>
      <c r="L282" s="164"/>
      <c r="M282" s="164"/>
      <c r="N282" s="164"/>
      <c r="O282" s="164"/>
      <c r="P282" s="164"/>
      <c r="Q282" s="164"/>
      <c r="R282" s="164"/>
      <c r="S282" s="164"/>
      <c r="T282" s="164"/>
      <c r="U282" s="164"/>
      <c r="V282" s="164"/>
      <c r="W282" s="164"/>
      <c r="X282" s="164"/>
      <c r="Y282" s="164"/>
      <c r="Z282" s="164"/>
      <c r="AA282" s="164"/>
      <c r="AB282" s="164"/>
      <c r="AC282" s="164"/>
      <c r="AD282" s="164"/>
      <c r="AE282" s="164"/>
      <c r="AF282" s="164"/>
      <c r="AG282" s="164"/>
    </row>
    <row r="283" spans="1:33" s="151" customFormat="1" ht="26.4">
      <c r="A283" s="155" t="s">
        <v>174</v>
      </c>
      <c r="B283" s="156" t="s">
        <v>713</v>
      </c>
      <c r="C283" s="156" t="s">
        <v>719</v>
      </c>
      <c r="D283" s="156" t="s">
        <v>562</v>
      </c>
      <c r="E283" s="168" t="s">
        <v>720</v>
      </c>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row>
    <row r="284" spans="1:33" s="151" customFormat="1" ht="145.19999999999999">
      <c r="A284" s="155" t="s">
        <v>174</v>
      </c>
      <c r="B284" s="156" t="s">
        <v>713</v>
      </c>
      <c r="C284" s="156" t="s">
        <v>721</v>
      </c>
      <c r="D284" s="156" t="s">
        <v>562</v>
      </c>
      <c r="E284" s="156" t="s">
        <v>583</v>
      </c>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row>
    <row r="285" spans="1:33" s="151" customFormat="1" ht="39.6">
      <c r="A285" s="155" t="s">
        <v>174</v>
      </c>
      <c r="B285" s="156" t="s">
        <v>713</v>
      </c>
      <c r="C285" s="156" t="s">
        <v>722</v>
      </c>
      <c r="D285" s="156" t="s">
        <v>562</v>
      </c>
      <c r="E285" s="156" t="s">
        <v>723</v>
      </c>
      <c r="F285" s="164"/>
      <c r="G285" s="164"/>
      <c r="H285" s="164"/>
      <c r="I285" s="164"/>
      <c r="J285" s="164"/>
      <c r="K285" s="164"/>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c r="AG285" s="164"/>
    </row>
    <row r="286" spans="1:33" s="151" customFormat="1" ht="26.4">
      <c r="A286" s="155" t="s">
        <v>174</v>
      </c>
      <c r="B286" s="156" t="s">
        <v>713</v>
      </c>
      <c r="C286" s="156" t="s">
        <v>724</v>
      </c>
      <c r="D286" s="156" t="s">
        <v>562</v>
      </c>
      <c r="E286" s="156" t="s">
        <v>725</v>
      </c>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row>
    <row r="287" spans="1:33" s="151" customFormat="1" ht="39.6">
      <c r="A287" s="155" t="s">
        <v>174</v>
      </c>
      <c r="B287" s="156" t="s">
        <v>713</v>
      </c>
      <c r="C287" s="156" t="s">
        <v>726</v>
      </c>
      <c r="D287" s="156" t="s">
        <v>562</v>
      </c>
      <c r="E287" s="156" t="s">
        <v>727</v>
      </c>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row>
    <row r="288" spans="1:33" ht="105.6">
      <c r="A288" s="151" t="s">
        <v>167</v>
      </c>
      <c r="B288" s="167" t="s">
        <v>728</v>
      </c>
      <c r="C288" s="167" t="s">
        <v>728</v>
      </c>
      <c r="D288" s="167" t="s">
        <v>338</v>
      </c>
      <c r="E288" s="152" t="s">
        <v>729</v>
      </c>
    </row>
    <row r="289" spans="1:33">
      <c r="A289" s="155" t="s">
        <v>174</v>
      </c>
      <c r="B289" s="156" t="s">
        <v>728</v>
      </c>
      <c r="C289" s="156" t="s">
        <v>730</v>
      </c>
      <c r="D289" s="156" t="s">
        <v>338</v>
      </c>
      <c r="E289" s="166" t="s">
        <v>731</v>
      </c>
    </row>
    <row r="290" spans="1:33" ht="26.4">
      <c r="A290" s="155" t="s">
        <v>174</v>
      </c>
      <c r="B290" s="156" t="s">
        <v>728</v>
      </c>
      <c r="C290" s="156" t="s">
        <v>732</v>
      </c>
      <c r="D290" s="156" t="s">
        <v>338</v>
      </c>
      <c r="E290" s="156" t="s">
        <v>345</v>
      </c>
    </row>
    <row r="291" spans="1:33" ht="26.4">
      <c r="A291" s="155" t="s">
        <v>174</v>
      </c>
      <c r="B291" s="156" t="s">
        <v>728</v>
      </c>
      <c r="C291" s="156" t="s">
        <v>733</v>
      </c>
      <c r="D291" s="156" t="s">
        <v>338</v>
      </c>
      <c r="E291" s="156" t="s">
        <v>734</v>
      </c>
    </row>
    <row r="292" spans="1:33" ht="52.8">
      <c r="A292" s="155" t="s">
        <v>174</v>
      </c>
      <c r="B292" s="156" t="s">
        <v>728</v>
      </c>
      <c r="C292" s="156" t="s">
        <v>735</v>
      </c>
      <c r="D292" s="156" t="s">
        <v>338</v>
      </c>
      <c r="E292" s="156" t="s">
        <v>351</v>
      </c>
    </row>
    <row r="293" spans="1:33" ht="39.6">
      <c r="A293" s="155" t="s">
        <v>174</v>
      </c>
      <c r="B293" s="156" t="s">
        <v>728</v>
      </c>
      <c r="C293" s="156" t="s">
        <v>736</v>
      </c>
      <c r="D293" s="156" t="s">
        <v>338</v>
      </c>
      <c r="E293" s="156" t="s">
        <v>737</v>
      </c>
    </row>
    <row r="294" spans="1:33" ht="26.4">
      <c r="A294" s="155" t="s">
        <v>174</v>
      </c>
      <c r="B294" s="156" t="s">
        <v>728</v>
      </c>
      <c r="C294" s="156" t="s">
        <v>738</v>
      </c>
      <c r="D294" s="156" t="s">
        <v>338</v>
      </c>
      <c r="E294" s="156" t="s">
        <v>355</v>
      </c>
    </row>
    <row r="295" spans="1:33" ht="26.4">
      <c r="A295" s="155" t="s">
        <v>174</v>
      </c>
      <c r="B295" s="156" t="s">
        <v>728</v>
      </c>
      <c r="C295" s="156" t="s">
        <v>739</v>
      </c>
      <c r="D295" s="156" t="s">
        <v>338</v>
      </c>
      <c r="E295" s="156" t="s">
        <v>740</v>
      </c>
    </row>
    <row r="296" spans="1:33" ht="26.4">
      <c r="A296" s="155" t="s">
        <v>174</v>
      </c>
      <c r="B296" s="156" t="s">
        <v>728</v>
      </c>
      <c r="C296" s="156" t="s">
        <v>741</v>
      </c>
      <c r="D296" s="156" t="s">
        <v>338</v>
      </c>
      <c r="E296" s="156" t="s">
        <v>742</v>
      </c>
    </row>
    <row r="297" spans="1:33" s="157" customFormat="1" ht="26.4">
      <c r="A297" s="155" t="s">
        <v>174</v>
      </c>
      <c r="B297" s="156" t="s">
        <v>728</v>
      </c>
      <c r="C297" s="156" t="s">
        <v>743</v>
      </c>
      <c r="D297" s="156" t="s">
        <v>338</v>
      </c>
      <c r="E297" s="156" t="s">
        <v>361</v>
      </c>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c r="AG297" s="153"/>
    </row>
    <row r="298" spans="1:33" ht="52.8">
      <c r="A298" s="155" t="s">
        <v>174</v>
      </c>
      <c r="B298" s="156" t="s">
        <v>728</v>
      </c>
      <c r="C298" s="156" t="s">
        <v>744</v>
      </c>
      <c r="D298" s="156" t="s">
        <v>338</v>
      </c>
      <c r="E298" s="156" t="s">
        <v>745</v>
      </c>
    </row>
    <row r="299" spans="1:33" ht="26.4">
      <c r="A299" s="155" t="s">
        <v>174</v>
      </c>
      <c r="B299" s="156" t="s">
        <v>728</v>
      </c>
      <c r="C299" s="156" t="s">
        <v>746</v>
      </c>
      <c r="D299" s="156" t="s">
        <v>338</v>
      </c>
      <c r="E299" s="156" t="s">
        <v>747</v>
      </c>
    </row>
    <row r="300" spans="1:33" ht="26.4">
      <c r="A300" s="161" t="s">
        <v>167</v>
      </c>
      <c r="B300" s="162" t="s">
        <v>748</v>
      </c>
      <c r="C300" s="162" t="s">
        <v>748</v>
      </c>
      <c r="D300" s="162" t="s">
        <v>321</v>
      </c>
      <c r="E300" s="162" t="s">
        <v>749</v>
      </c>
    </row>
    <row r="301" spans="1:33" s="157" customFormat="1" ht="39.6">
      <c r="A301" s="161" t="s">
        <v>167</v>
      </c>
      <c r="B301" s="162" t="s">
        <v>750</v>
      </c>
      <c r="C301" s="162" t="s">
        <v>750</v>
      </c>
      <c r="D301" s="162" t="s">
        <v>321</v>
      </c>
      <c r="E301" s="162" t="s">
        <v>751</v>
      </c>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B301" s="153"/>
      <c r="AC301" s="153"/>
      <c r="AD301" s="153"/>
      <c r="AE301" s="153"/>
      <c r="AF301" s="153"/>
      <c r="AG301" s="153"/>
    </row>
    <row r="302" spans="1:33" ht="79.2">
      <c r="A302" s="164" t="s">
        <v>167</v>
      </c>
      <c r="B302" s="143" t="s">
        <v>752</v>
      </c>
      <c r="C302" s="143" t="s">
        <v>753</v>
      </c>
      <c r="D302" s="143" t="s">
        <v>321</v>
      </c>
      <c r="E302" s="163" t="s">
        <v>322</v>
      </c>
    </row>
    <row r="303" spans="1:33">
      <c r="A303" s="175" t="s">
        <v>167</v>
      </c>
      <c r="B303" s="176" t="s">
        <v>754</v>
      </c>
      <c r="C303" s="176" t="s">
        <v>754</v>
      </c>
      <c r="D303" s="176" t="s">
        <v>755</v>
      </c>
      <c r="E303" s="176" t="s">
        <v>756</v>
      </c>
    </row>
    <row r="304" spans="1:33">
      <c r="A304" s="175" t="s">
        <v>167</v>
      </c>
      <c r="B304" s="176" t="s">
        <v>757</v>
      </c>
      <c r="C304" s="176" t="s">
        <v>757</v>
      </c>
      <c r="D304" s="176" t="s">
        <v>172</v>
      </c>
      <c r="E304" s="176" t="s">
        <v>756</v>
      </c>
    </row>
    <row r="305" spans="1:33" ht="79.2">
      <c r="A305" s="164" t="s">
        <v>167</v>
      </c>
      <c r="B305" s="143" t="s">
        <v>758</v>
      </c>
      <c r="C305" s="143" t="s">
        <v>169</v>
      </c>
      <c r="D305" s="143" t="s">
        <v>169</v>
      </c>
      <c r="E305" s="143" t="s">
        <v>759</v>
      </c>
    </row>
    <row r="306" spans="1:33" ht="52.8">
      <c r="A306" s="164" t="s">
        <v>167</v>
      </c>
      <c r="B306" s="143" t="s">
        <v>760</v>
      </c>
      <c r="C306" s="143" t="s">
        <v>573</v>
      </c>
      <c r="D306" s="143" t="s">
        <v>172</v>
      </c>
      <c r="E306" s="143" t="s">
        <v>761</v>
      </c>
    </row>
    <row r="307" spans="1:33" ht="91.5" customHeight="1">
      <c r="A307" s="155" t="s">
        <v>174</v>
      </c>
      <c r="B307" s="156" t="s">
        <v>760</v>
      </c>
      <c r="C307" s="156" t="s">
        <v>762</v>
      </c>
      <c r="D307" s="156" t="s">
        <v>172</v>
      </c>
      <c r="E307" s="156" t="s">
        <v>763</v>
      </c>
    </row>
    <row r="308" spans="1:33" ht="39.6">
      <c r="A308" s="155" t="s">
        <v>174</v>
      </c>
      <c r="B308" s="156" t="s">
        <v>760</v>
      </c>
      <c r="C308" s="156" t="s">
        <v>764</v>
      </c>
      <c r="D308" s="156" t="s">
        <v>172</v>
      </c>
      <c r="E308" s="156" t="s">
        <v>765</v>
      </c>
    </row>
    <row r="309" spans="1:33" ht="105.6">
      <c r="A309" s="155" t="s">
        <v>174</v>
      </c>
      <c r="B309" s="156" t="s">
        <v>760</v>
      </c>
      <c r="C309" s="156" t="s">
        <v>766</v>
      </c>
      <c r="D309" s="156" t="s">
        <v>172</v>
      </c>
      <c r="E309" s="156" t="s">
        <v>767</v>
      </c>
    </row>
    <row r="310" spans="1:33" ht="52.8">
      <c r="A310" s="155" t="s">
        <v>174</v>
      </c>
      <c r="B310" s="156" t="s">
        <v>760</v>
      </c>
      <c r="C310" s="156" t="s">
        <v>768</v>
      </c>
      <c r="D310" s="156" t="s">
        <v>172</v>
      </c>
      <c r="E310" s="156" t="s">
        <v>769</v>
      </c>
    </row>
    <row r="311" spans="1:33" s="157" customFormat="1" ht="66">
      <c r="A311" s="155" t="s">
        <v>174</v>
      </c>
      <c r="B311" s="156" t="s">
        <v>760</v>
      </c>
      <c r="C311" s="156" t="s">
        <v>770</v>
      </c>
      <c r="D311" s="156" t="s">
        <v>172</v>
      </c>
      <c r="E311" s="156" t="s">
        <v>771</v>
      </c>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c r="AG311" s="153"/>
    </row>
    <row r="312" spans="1:33" ht="79.2">
      <c r="A312" s="155" t="s">
        <v>174</v>
      </c>
      <c r="B312" s="156" t="s">
        <v>760</v>
      </c>
      <c r="C312" s="156" t="s">
        <v>772</v>
      </c>
      <c r="D312" s="156" t="s">
        <v>172</v>
      </c>
      <c r="E312" s="156" t="s">
        <v>773</v>
      </c>
    </row>
    <row r="313" spans="1:33" ht="39.6">
      <c r="A313" s="164" t="s">
        <v>167</v>
      </c>
      <c r="B313" s="143" t="s">
        <v>774</v>
      </c>
      <c r="C313" s="143" t="s">
        <v>573</v>
      </c>
      <c r="D313" s="143" t="s">
        <v>172</v>
      </c>
      <c r="E313" s="143" t="s">
        <v>775</v>
      </c>
    </row>
    <row r="314" spans="1:33" ht="52.8">
      <c r="A314" s="155" t="s">
        <v>174</v>
      </c>
      <c r="B314" s="156" t="s">
        <v>774</v>
      </c>
      <c r="C314" s="156" t="s">
        <v>776</v>
      </c>
      <c r="D314" s="156" t="s">
        <v>172</v>
      </c>
      <c r="E314" s="156" t="s">
        <v>777</v>
      </c>
    </row>
    <row r="315" spans="1:33" ht="105.6">
      <c r="A315" s="155" t="s">
        <v>174</v>
      </c>
      <c r="B315" s="156" t="s">
        <v>774</v>
      </c>
      <c r="C315" s="156" t="s">
        <v>778</v>
      </c>
      <c r="D315" s="156" t="s">
        <v>172</v>
      </c>
      <c r="E315" s="156" t="s">
        <v>779</v>
      </c>
    </row>
    <row r="316" spans="1:33" ht="52.8">
      <c r="A316" s="155" t="s">
        <v>174</v>
      </c>
      <c r="B316" s="156" t="s">
        <v>774</v>
      </c>
      <c r="C316" s="156" t="s">
        <v>780</v>
      </c>
      <c r="D316" s="156" t="s">
        <v>172</v>
      </c>
      <c r="E316" s="156" t="s">
        <v>781</v>
      </c>
    </row>
    <row r="317" spans="1:33" ht="66">
      <c r="A317" s="155" t="s">
        <v>174</v>
      </c>
      <c r="B317" s="156" t="s">
        <v>774</v>
      </c>
      <c r="C317" s="156" t="s">
        <v>782</v>
      </c>
      <c r="D317" s="156" t="s">
        <v>172</v>
      </c>
      <c r="E317" s="156" t="s">
        <v>783</v>
      </c>
    </row>
    <row r="318" spans="1:33" ht="66">
      <c r="A318" s="155" t="s">
        <v>174</v>
      </c>
      <c r="B318" s="156" t="s">
        <v>774</v>
      </c>
      <c r="C318" s="156" t="s">
        <v>784</v>
      </c>
      <c r="D318" s="156" t="s">
        <v>172</v>
      </c>
      <c r="E318" s="156" t="s">
        <v>785</v>
      </c>
    </row>
    <row r="319" spans="1:33" ht="92.4">
      <c r="A319" s="164" t="s">
        <v>167</v>
      </c>
      <c r="B319" s="143" t="s">
        <v>786</v>
      </c>
      <c r="C319" s="143" t="s">
        <v>787</v>
      </c>
      <c r="D319" s="143" t="s">
        <v>562</v>
      </c>
      <c r="E319" s="143" t="s">
        <v>788</v>
      </c>
    </row>
    <row r="320" spans="1:33" s="153" customFormat="1" ht="66">
      <c r="A320" s="164" t="s">
        <v>167</v>
      </c>
      <c r="B320" s="143" t="s">
        <v>789</v>
      </c>
      <c r="C320" s="143" t="s">
        <v>169</v>
      </c>
      <c r="D320" s="143" t="s">
        <v>259</v>
      </c>
      <c r="E320" s="143" t="s">
        <v>790</v>
      </c>
    </row>
    <row r="321" spans="1:33" s="153" customFormat="1" ht="118.8">
      <c r="A321" s="164" t="s">
        <v>167</v>
      </c>
      <c r="B321" s="143" t="s">
        <v>791</v>
      </c>
      <c r="C321" s="143" t="s">
        <v>169</v>
      </c>
      <c r="D321" s="143" t="s">
        <v>338</v>
      </c>
      <c r="E321" s="143" t="s">
        <v>792</v>
      </c>
    </row>
    <row r="322" spans="1:33" s="153" customFormat="1" ht="118.8">
      <c r="A322" s="164" t="s">
        <v>167</v>
      </c>
      <c r="B322" s="143" t="s">
        <v>793</v>
      </c>
      <c r="C322" s="143" t="s">
        <v>169</v>
      </c>
      <c r="D322" s="143" t="s">
        <v>259</v>
      </c>
      <c r="E322" s="143" t="s">
        <v>794</v>
      </c>
    </row>
    <row r="323" spans="1:33" s="153" customFormat="1" ht="79.2">
      <c r="A323" s="164" t="s">
        <v>167</v>
      </c>
      <c r="B323" s="143" t="s">
        <v>795</v>
      </c>
      <c r="C323" s="143" t="s">
        <v>169</v>
      </c>
      <c r="D323" s="143" t="s">
        <v>562</v>
      </c>
      <c r="E323" s="143" t="s">
        <v>796</v>
      </c>
    </row>
    <row r="324" spans="1:33" s="151" customFormat="1" ht="184.8">
      <c r="A324" s="151" t="s">
        <v>167</v>
      </c>
      <c r="B324" s="144" t="s">
        <v>973</v>
      </c>
      <c r="C324" s="144" t="s">
        <v>973</v>
      </c>
      <c r="D324" s="144" t="s">
        <v>321</v>
      </c>
      <c r="E324" s="144" t="s">
        <v>974</v>
      </c>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row>
    <row r="325" spans="1:33" s="153" customFormat="1">
      <c r="A325" s="151" t="s">
        <v>167</v>
      </c>
      <c r="B325" s="144" t="s">
        <v>797</v>
      </c>
      <c r="C325" s="144" t="s">
        <v>797</v>
      </c>
      <c r="D325" s="144" t="s">
        <v>798</v>
      </c>
      <c r="E325" s="144"/>
    </row>
    <row r="326" spans="1:33" s="153" customFormat="1">
      <c r="A326" s="155" t="s">
        <v>174</v>
      </c>
      <c r="B326" s="156" t="s">
        <v>797</v>
      </c>
      <c r="C326" s="156" t="s">
        <v>799</v>
      </c>
      <c r="D326" s="156" t="s">
        <v>798</v>
      </c>
      <c r="E326" s="156"/>
    </row>
    <row r="327" spans="1:33" s="153" customFormat="1">
      <c r="A327" s="155" t="s">
        <v>174</v>
      </c>
      <c r="B327" s="156" t="s">
        <v>797</v>
      </c>
      <c r="C327" s="156" t="s">
        <v>800</v>
      </c>
      <c r="D327" s="156" t="s">
        <v>798</v>
      </c>
      <c r="E327" s="156"/>
    </row>
    <row r="328" spans="1:33" s="153" customFormat="1">
      <c r="A328" s="155" t="s">
        <v>174</v>
      </c>
      <c r="B328" s="156" t="s">
        <v>797</v>
      </c>
      <c r="C328" s="156" t="s">
        <v>801</v>
      </c>
      <c r="D328" s="156" t="s">
        <v>798</v>
      </c>
      <c r="E328" s="156"/>
    </row>
    <row r="329" spans="1:33" s="153" customFormat="1">
      <c r="A329" s="155" t="s">
        <v>174</v>
      </c>
      <c r="B329" s="156" t="s">
        <v>797</v>
      </c>
      <c r="C329" s="156" t="s">
        <v>802</v>
      </c>
      <c r="D329" s="156" t="s">
        <v>798</v>
      </c>
      <c r="E329" s="156"/>
    </row>
    <row r="330" spans="1:33" s="153" customFormat="1">
      <c r="A330" s="155" t="s">
        <v>174</v>
      </c>
      <c r="B330" s="156" t="s">
        <v>797</v>
      </c>
      <c r="C330" s="156" t="s">
        <v>803</v>
      </c>
      <c r="D330" s="156" t="s">
        <v>798</v>
      </c>
      <c r="E330" s="156"/>
    </row>
    <row r="331" spans="1:33" s="153" customFormat="1">
      <c r="A331" s="155" t="s">
        <v>174</v>
      </c>
      <c r="B331" s="156" t="s">
        <v>797</v>
      </c>
      <c r="C331" s="156" t="s">
        <v>804</v>
      </c>
      <c r="D331" s="156" t="s">
        <v>798</v>
      </c>
      <c r="E331" s="156"/>
    </row>
    <row r="332" spans="1:33" s="153" customFormat="1">
      <c r="A332" s="151" t="s">
        <v>167</v>
      </c>
      <c r="B332" s="144" t="s">
        <v>805</v>
      </c>
      <c r="C332" s="144" t="s">
        <v>805</v>
      </c>
      <c r="D332" s="144" t="s">
        <v>172</v>
      </c>
      <c r="E332" s="144"/>
    </row>
    <row r="333" spans="1:33" s="153" customFormat="1">
      <c r="A333" s="155" t="s">
        <v>174</v>
      </c>
      <c r="B333" s="156" t="s">
        <v>805</v>
      </c>
      <c r="C333" s="156" t="s">
        <v>806</v>
      </c>
      <c r="D333" s="156" t="s">
        <v>172</v>
      </c>
      <c r="E333" s="156"/>
    </row>
    <row r="334" spans="1:33" s="153" customFormat="1">
      <c r="A334" s="155" t="s">
        <v>174</v>
      </c>
      <c r="B334" s="156" t="s">
        <v>805</v>
      </c>
      <c r="C334" s="156" t="s">
        <v>807</v>
      </c>
      <c r="D334" s="156" t="s">
        <v>172</v>
      </c>
      <c r="E334" s="156"/>
    </row>
    <row r="335" spans="1:33" s="151" customFormat="1">
      <c r="A335" s="155" t="s">
        <v>174</v>
      </c>
      <c r="B335" s="156" t="s">
        <v>805</v>
      </c>
      <c r="C335" s="156" t="s">
        <v>808</v>
      </c>
      <c r="D335" s="156" t="s">
        <v>172</v>
      </c>
      <c r="E335" s="156"/>
      <c r="F335" s="164"/>
      <c r="G335" s="164"/>
      <c r="H335" s="164"/>
      <c r="I335" s="164"/>
      <c r="J335" s="164"/>
      <c r="K335" s="164"/>
      <c r="L335" s="164"/>
      <c r="M335" s="164"/>
      <c r="N335" s="164"/>
      <c r="O335" s="164"/>
      <c r="P335" s="164"/>
      <c r="Q335" s="164"/>
      <c r="R335" s="164"/>
      <c r="S335" s="164"/>
      <c r="T335" s="164"/>
      <c r="U335" s="164"/>
      <c r="V335" s="164"/>
      <c r="W335" s="164"/>
      <c r="X335" s="164"/>
      <c r="Y335" s="164"/>
      <c r="Z335" s="164"/>
      <c r="AA335" s="164"/>
      <c r="AB335" s="164"/>
      <c r="AC335" s="164"/>
      <c r="AD335" s="164"/>
      <c r="AE335" s="164"/>
      <c r="AF335" s="164"/>
      <c r="AG335" s="164"/>
    </row>
    <row r="336" spans="1:33" s="151" customFormat="1">
      <c r="A336" s="155" t="s">
        <v>174</v>
      </c>
      <c r="B336" s="156" t="s">
        <v>805</v>
      </c>
      <c r="C336" s="156" t="s">
        <v>809</v>
      </c>
      <c r="D336" s="156" t="s">
        <v>172</v>
      </c>
      <c r="E336" s="156"/>
      <c r="F336" s="164"/>
      <c r="G336" s="164"/>
      <c r="H336" s="164"/>
      <c r="I336" s="164"/>
      <c r="J336" s="164"/>
      <c r="K336" s="164"/>
      <c r="L336" s="164"/>
      <c r="M336" s="164"/>
      <c r="N336" s="164"/>
      <c r="O336" s="164"/>
      <c r="P336" s="164"/>
      <c r="Q336" s="164"/>
      <c r="R336" s="164"/>
      <c r="S336" s="164"/>
      <c r="T336" s="164"/>
      <c r="U336" s="164"/>
      <c r="V336" s="164"/>
      <c r="W336" s="164"/>
      <c r="X336" s="164"/>
      <c r="Y336" s="164"/>
      <c r="Z336" s="164"/>
      <c r="AA336" s="164"/>
      <c r="AB336" s="164"/>
      <c r="AC336" s="164"/>
      <c r="AD336" s="164"/>
      <c r="AE336" s="164"/>
      <c r="AF336" s="164"/>
      <c r="AG336" s="164"/>
    </row>
    <row r="337" spans="1:33" s="151" customFormat="1">
      <c r="A337" s="155" t="s">
        <v>174</v>
      </c>
      <c r="B337" s="156" t="s">
        <v>805</v>
      </c>
      <c r="C337" s="156" t="s">
        <v>810</v>
      </c>
      <c r="D337" s="156" t="s">
        <v>172</v>
      </c>
      <c r="E337" s="156"/>
      <c r="F337" s="164"/>
      <c r="G337" s="164"/>
      <c r="H337" s="164"/>
      <c r="I337" s="164"/>
      <c r="J337" s="164"/>
      <c r="K337" s="164"/>
      <c r="L337" s="164"/>
      <c r="M337" s="164"/>
      <c r="N337" s="164"/>
      <c r="O337" s="164"/>
      <c r="P337" s="164"/>
      <c r="Q337" s="164"/>
      <c r="R337" s="164"/>
      <c r="S337" s="164"/>
      <c r="T337" s="164"/>
      <c r="U337" s="164"/>
      <c r="V337" s="164"/>
      <c r="W337" s="164"/>
      <c r="X337" s="164"/>
      <c r="Y337" s="164"/>
      <c r="Z337" s="164"/>
      <c r="AA337" s="164"/>
      <c r="AB337" s="164"/>
      <c r="AC337" s="164"/>
      <c r="AD337" s="164"/>
      <c r="AE337" s="164"/>
      <c r="AF337" s="164"/>
      <c r="AG337" s="164"/>
    </row>
    <row r="338" spans="1:33" s="151" customFormat="1">
      <c r="A338" s="155" t="s">
        <v>174</v>
      </c>
      <c r="B338" s="156" t="s">
        <v>805</v>
      </c>
      <c r="C338" s="156" t="s">
        <v>811</v>
      </c>
      <c r="D338" s="156" t="s">
        <v>172</v>
      </c>
      <c r="E338" s="156"/>
      <c r="F338" s="164"/>
      <c r="G338" s="164"/>
      <c r="H338" s="164"/>
      <c r="I338" s="164"/>
      <c r="J338" s="164"/>
      <c r="K338" s="164"/>
      <c r="L338" s="164"/>
      <c r="M338" s="164"/>
      <c r="N338" s="164"/>
      <c r="O338" s="164"/>
      <c r="P338" s="164"/>
      <c r="Q338" s="164"/>
      <c r="R338" s="164"/>
      <c r="S338" s="164"/>
      <c r="T338" s="164"/>
      <c r="U338" s="164"/>
      <c r="V338" s="164"/>
      <c r="W338" s="164"/>
      <c r="X338" s="164"/>
      <c r="Y338" s="164"/>
      <c r="Z338" s="164"/>
      <c r="AA338" s="164"/>
      <c r="AB338" s="164"/>
      <c r="AC338" s="164"/>
      <c r="AD338" s="164"/>
      <c r="AE338" s="164"/>
      <c r="AF338" s="164"/>
      <c r="AG338" s="164"/>
    </row>
    <row r="339" spans="1:33" s="151" customFormat="1">
      <c r="A339" s="155" t="s">
        <v>174</v>
      </c>
      <c r="B339" s="156" t="s">
        <v>805</v>
      </c>
      <c r="C339" s="156" t="s">
        <v>812</v>
      </c>
      <c r="D339" s="156" t="s">
        <v>172</v>
      </c>
      <c r="E339" s="156"/>
      <c r="F339" s="164"/>
      <c r="G339" s="164"/>
      <c r="H339" s="164"/>
      <c r="I339" s="164"/>
      <c r="J339" s="164"/>
      <c r="K339" s="164"/>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c r="AG339" s="164"/>
    </row>
    <row r="340" spans="1:33" s="151" customFormat="1">
      <c r="A340" s="155" t="s">
        <v>174</v>
      </c>
      <c r="B340" s="156" t="s">
        <v>805</v>
      </c>
      <c r="C340" s="156" t="s">
        <v>813</v>
      </c>
      <c r="D340" s="156" t="s">
        <v>172</v>
      </c>
      <c r="E340" s="156" t="s">
        <v>814</v>
      </c>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c r="AG340" s="164"/>
    </row>
    <row r="341" spans="1:33" s="151" customFormat="1">
      <c r="A341" s="155" t="s">
        <v>174</v>
      </c>
      <c r="B341" s="156" t="s">
        <v>805</v>
      </c>
      <c r="C341" s="156" t="s">
        <v>815</v>
      </c>
      <c r="D341" s="156" t="s">
        <v>172</v>
      </c>
      <c r="E341" s="156"/>
      <c r="F341" s="164"/>
      <c r="G341" s="164"/>
      <c r="H341" s="164"/>
      <c r="I341" s="164"/>
      <c r="J341" s="164"/>
      <c r="K341" s="164"/>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c r="AG341" s="164"/>
    </row>
    <row r="342" spans="1:33" s="151" customFormat="1">
      <c r="A342" s="155" t="s">
        <v>174</v>
      </c>
      <c r="B342" s="156" t="s">
        <v>805</v>
      </c>
      <c r="C342" s="156" t="s">
        <v>816</v>
      </c>
      <c r="D342" s="156" t="s">
        <v>172</v>
      </c>
      <c r="E342" s="156"/>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row>
    <row r="343" spans="1:33" s="151" customFormat="1">
      <c r="A343" s="155" t="s">
        <v>174</v>
      </c>
      <c r="B343" s="156" t="s">
        <v>805</v>
      </c>
      <c r="C343" s="156" t="s">
        <v>817</v>
      </c>
      <c r="D343" s="156" t="s">
        <v>172</v>
      </c>
      <c r="E343" s="156"/>
      <c r="F343" s="164"/>
      <c r="G343" s="164"/>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c r="AG343" s="164"/>
    </row>
    <row r="344" spans="1:33" s="151" customFormat="1">
      <c r="A344" s="155" t="s">
        <v>174</v>
      </c>
      <c r="B344" s="156" t="s">
        <v>805</v>
      </c>
      <c r="C344" s="156" t="s">
        <v>818</v>
      </c>
      <c r="D344" s="156" t="s">
        <v>172</v>
      </c>
      <c r="E344" s="156"/>
      <c r="F344" s="164"/>
      <c r="G344" s="164"/>
      <c r="H344" s="164"/>
      <c r="I344" s="164"/>
      <c r="J344" s="164"/>
      <c r="K344" s="164"/>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c r="AG344" s="164"/>
    </row>
    <row r="345" spans="1:33" s="151" customFormat="1">
      <c r="A345" s="155" t="s">
        <v>174</v>
      </c>
      <c r="B345" s="156" t="s">
        <v>805</v>
      </c>
      <c r="C345" s="156" t="s">
        <v>819</v>
      </c>
      <c r="D345" s="156" t="s">
        <v>172</v>
      </c>
      <c r="E345" s="156"/>
      <c r="F345" s="164"/>
      <c r="G345" s="164"/>
      <c r="H345" s="164"/>
      <c r="I345" s="164"/>
      <c r="J345" s="164"/>
      <c r="K345" s="164"/>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c r="AG345" s="164"/>
    </row>
    <row r="346" spans="1:33" s="151" customFormat="1">
      <c r="A346" s="155" t="s">
        <v>174</v>
      </c>
      <c r="B346" s="156" t="s">
        <v>805</v>
      </c>
      <c r="C346" s="156" t="s">
        <v>820</v>
      </c>
      <c r="D346" s="156" t="s">
        <v>172</v>
      </c>
      <c r="E346" s="156"/>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c r="AG346" s="164"/>
    </row>
    <row r="347" spans="1:33" s="151" customFormat="1">
      <c r="A347" s="155" t="s">
        <v>174</v>
      </c>
      <c r="B347" s="156" t="s">
        <v>805</v>
      </c>
      <c r="C347" s="156" t="s">
        <v>821</v>
      </c>
      <c r="D347" s="156" t="s">
        <v>172</v>
      </c>
      <c r="E347" s="156"/>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c r="AG347" s="164"/>
    </row>
    <row r="348" spans="1:33" s="151" customFormat="1">
      <c r="A348" s="155" t="s">
        <v>174</v>
      </c>
      <c r="B348" s="156" t="s">
        <v>805</v>
      </c>
      <c r="C348" s="156" t="s">
        <v>822</v>
      </c>
      <c r="D348" s="156" t="s">
        <v>172</v>
      </c>
      <c r="E348" s="156"/>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row>
    <row r="349" spans="1:33" s="151" customFormat="1">
      <c r="A349" s="155" t="s">
        <v>174</v>
      </c>
      <c r="B349" s="156" t="s">
        <v>805</v>
      </c>
      <c r="C349" s="156" t="s">
        <v>823</v>
      </c>
      <c r="D349" s="156" t="s">
        <v>172</v>
      </c>
      <c r="E349" s="156"/>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row>
    <row r="350" spans="1:33" s="151" customFormat="1">
      <c r="A350" s="155" t="s">
        <v>174</v>
      </c>
      <c r="B350" s="156" t="s">
        <v>805</v>
      </c>
      <c r="C350" s="156" t="s">
        <v>824</v>
      </c>
      <c r="D350" s="156" t="s">
        <v>172</v>
      </c>
      <c r="E350" s="156"/>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row>
    <row r="351" spans="1:33" s="153" customFormat="1">
      <c r="A351" s="155" t="s">
        <v>174</v>
      </c>
      <c r="B351" s="156" t="s">
        <v>805</v>
      </c>
      <c r="C351" s="156" t="s">
        <v>825</v>
      </c>
      <c r="D351" s="156" t="s">
        <v>172</v>
      </c>
      <c r="E351" s="156" t="s">
        <v>826</v>
      </c>
    </row>
    <row r="352" spans="1:33" s="153" customFormat="1">
      <c r="A352" s="155" t="s">
        <v>174</v>
      </c>
      <c r="B352" s="156" t="s">
        <v>805</v>
      </c>
      <c r="C352" s="156" t="s">
        <v>827</v>
      </c>
      <c r="D352" s="156" t="s">
        <v>172</v>
      </c>
      <c r="E352" s="156"/>
    </row>
    <row r="353" spans="1:33" s="153" customFormat="1">
      <c r="A353" s="155" t="s">
        <v>174</v>
      </c>
      <c r="B353" s="156" t="s">
        <v>805</v>
      </c>
      <c r="C353" s="156" t="s">
        <v>828</v>
      </c>
      <c r="D353" s="156" t="s">
        <v>172</v>
      </c>
      <c r="E353" s="156"/>
    </row>
    <row r="354" spans="1:33" s="153" customFormat="1">
      <c r="A354" s="155" t="s">
        <v>174</v>
      </c>
      <c r="B354" s="156" t="s">
        <v>805</v>
      </c>
      <c r="C354" s="156" t="s">
        <v>829</v>
      </c>
      <c r="D354" s="156" t="s">
        <v>172</v>
      </c>
      <c r="E354" s="156"/>
    </row>
    <row r="355" spans="1:33" s="153" customFormat="1">
      <c r="A355" s="155" t="s">
        <v>174</v>
      </c>
      <c r="B355" s="156" t="s">
        <v>805</v>
      </c>
      <c r="C355" s="156" t="s">
        <v>830</v>
      </c>
      <c r="D355" s="156" t="s">
        <v>172</v>
      </c>
      <c r="E355" s="156"/>
    </row>
    <row r="356" spans="1:33" s="153" customFormat="1">
      <c r="A356" s="155" t="s">
        <v>174</v>
      </c>
      <c r="B356" s="156" t="s">
        <v>805</v>
      </c>
      <c r="C356" s="156" t="s">
        <v>831</v>
      </c>
      <c r="D356" s="156" t="s">
        <v>172</v>
      </c>
      <c r="E356" s="156" t="s">
        <v>832</v>
      </c>
    </row>
    <row r="357" spans="1:33" s="153" customFormat="1">
      <c r="A357" s="155" t="s">
        <v>174</v>
      </c>
      <c r="B357" s="156" t="s">
        <v>805</v>
      </c>
      <c r="C357" s="156" t="s">
        <v>833</v>
      </c>
      <c r="D357" s="156" t="s">
        <v>172</v>
      </c>
      <c r="E357" s="156"/>
    </row>
    <row r="358" spans="1:33" s="153" customFormat="1">
      <c r="A358" s="155" t="s">
        <v>174</v>
      </c>
      <c r="B358" s="156" t="s">
        <v>805</v>
      </c>
      <c r="C358" s="156" t="s">
        <v>834</v>
      </c>
      <c r="D358" s="156" t="s">
        <v>172</v>
      </c>
      <c r="E358" s="156"/>
    </row>
    <row r="359" spans="1:33" s="153" customFormat="1" ht="39.6">
      <c r="A359" s="164" t="s">
        <v>167</v>
      </c>
      <c r="B359" s="143" t="s">
        <v>835</v>
      </c>
      <c r="C359" s="143" t="s">
        <v>836</v>
      </c>
      <c r="D359" s="143" t="s">
        <v>755</v>
      </c>
      <c r="E359" s="143" t="s">
        <v>837</v>
      </c>
    </row>
    <row r="360" spans="1:33" s="153" customFormat="1" ht="39.6">
      <c r="A360" s="155" t="s">
        <v>174</v>
      </c>
      <c r="B360" s="156" t="s">
        <v>835</v>
      </c>
      <c r="C360" s="156" t="s">
        <v>838</v>
      </c>
      <c r="D360" s="156" t="s">
        <v>755</v>
      </c>
      <c r="E360" s="156" t="s">
        <v>839</v>
      </c>
    </row>
    <row r="361" spans="1:33" s="153" customFormat="1" ht="39.6">
      <c r="A361" s="155" t="s">
        <v>174</v>
      </c>
      <c r="B361" s="156" t="s">
        <v>835</v>
      </c>
      <c r="C361" s="156" t="s">
        <v>840</v>
      </c>
      <c r="D361" s="156" t="s">
        <v>755</v>
      </c>
      <c r="E361" s="156" t="s">
        <v>841</v>
      </c>
    </row>
    <row r="362" spans="1:33" s="153" customFormat="1" ht="39.6">
      <c r="A362" s="155" t="s">
        <v>174</v>
      </c>
      <c r="B362" s="156" t="s">
        <v>835</v>
      </c>
      <c r="C362" s="156" t="s">
        <v>842</v>
      </c>
      <c r="D362" s="156" t="s">
        <v>755</v>
      </c>
      <c r="E362" s="156" t="s">
        <v>843</v>
      </c>
    </row>
    <row r="363" spans="1:33" s="153" customFormat="1" ht="39.6">
      <c r="A363" s="155" t="s">
        <v>174</v>
      </c>
      <c r="B363" s="156" t="s">
        <v>835</v>
      </c>
      <c r="C363" s="156" t="s">
        <v>844</v>
      </c>
      <c r="D363" s="156" t="s">
        <v>755</v>
      </c>
      <c r="E363" s="156" t="s">
        <v>845</v>
      </c>
    </row>
    <row r="364" spans="1:33" s="153" customFormat="1">
      <c r="A364" s="151" t="s">
        <v>167</v>
      </c>
      <c r="B364" s="144" t="s">
        <v>846</v>
      </c>
      <c r="C364" s="144" t="s">
        <v>846</v>
      </c>
      <c r="D364" s="144" t="s">
        <v>172</v>
      </c>
      <c r="E364" s="144"/>
    </row>
    <row r="365" spans="1:33" s="153" customFormat="1">
      <c r="A365" s="151" t="s">
        <v>167</v>
      </c>
      <c r="B365" s="144" t="s">
        <v>847</v>
      </c>
      <c r="C365" s="144" t="s">
        <v>847</v>
      </c>
      <c r="D365" s="144" t="s">
        <v>202</v>
      </c>
      <c r="E365" s="144"/>
    </row>
    <row r="366" spans="1:33" s="153" customFormat="1">
      <c r="A366" s="151" t="s">
        <v>167</v>
      </c>
      <c r="B366" s="144" t="s">
        <v>848</v>
      </c>
      <c r="C366" s="144" t="s">
        <v>848</v>
      </c>
      <c r="D366" s="144" t="s">
        <v>202</v>
      </c>
      <c r="E366" s="144"/>
    </row>
    <row r="367" spans="1:33" s="151" customFormat="1">
      <c r="A367" s="155" t="s">
        <v>174</v>
      </c>
      <c r="B367" s="156" t="s">
        <v>848</v>
      </c>
      <c r="C367" s="156" t="s">
        <v>849</v>
      </c>
      <c r="D367" s="156" t="s">
        <v>202</v>
      </c>
      <c r="E367" s="156"/>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row>
    <row r="368" spans="1:33" s="151" customFormat="1">
      <c r="A368" s="155" t="s">
        <v>174</v>
      </c>
      <c r="B368" s="156" t="s">
        <v>848</v>
      </c>
      <c r="C368" s="156" t="s">
        <v>850</v>
      </c>
      <c r="D368" s="156" t="s">
        <v>202</v>
      </c>
      <c r="E368" s="156"/>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row>
  </sheetData>
  <pageMargins left="0.5" right="0.5" top="0.5" bottom="0.5" header="0.5" footer="0.5"/>
  <pageSetup scale="69" fitToHeight="0" orientation="landscape" r:id="rId1"/>
  <headerFooter>
    <oddFooter>&amp;RRev 02-13-19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sheetPr>
  <dimension ref="A1:L44"/>
  <sheetViews>
    <sheetView workbookViewId="0">
      <pane xSplit="1" ySplit="14" topLeftCell="B15" activePane="bottomRight" state="frozen"/>
      <selection pane="topRight" activeCell="B1" sqref="B1"/>
      <selection pane="bottomLeft" activeCell="A15" sqref="A15"/>
      <selection pane="bottomRight" activeCell="E29" sqref="E29"/>
    </sheetView>
  </sheetViews>
  <sheetFormatPr defaultRowHeight="13.2"/>
  <cols>
    <col min="1" max="1" width="38.6640625" style="2" customWidth="1"/>
    <col min="2" max="2" width="16" style="2" customWidth="1"/>
    <col min="3" max="3" width="14" style="2" bestFit="1" customWidth="1"/>
    <col min="4" max="4" width="15.44140625" style="2" bestFit="1" customWidth="1"/>
    <col min="5" max="5" width="16.33203125" style="2" customWidth="1"/>
    <col min="6" max="7" width="14" style="2" bestFit="1" customWidth="1"/>
    <col min="8" max="8" width="17.33203125" style="2" bestFit="1" customWidth="1"/>
    <col min="9" max="9" width="13.109375" style="2" bestFit="1" customWidth="1"/>
    <col min="10" max="10" width="15.44140625" style="2" customWidth="1"/>
    <col min="11" max="11" width="14.33203125" style="2" bestFit="1" customWidth="1"/>
    <col min="12" max="12" width="14" style="2" bestFit="1" customWidth="1"/>
    <col min="13" max="256" width="9.109375" style="2"/>
    <col min="257" max="257" width="38.6640625" style="2" customWidth="1"/>
    <col min="258" max="258" width="16" style="2" customWidth="1"/>
    <col min="259" max="259" width="14" style="2" bestFit="1" customWidth="1"/>
    <col min="260" max="260" width="15.44140625" style="2" bestFit="1" customWidth="1"/>
    <col min="261" max="261" width="16.33203125" style="2" customWidth="1"/>
    <col min="262" max="263" width="14" style="2" bestFit="1" customWidth="1"/>
    <col min="264" max="264" width="15.6640625" style="2" customWidth="1"/>
    <col min="265" max="265" width="13.109375" style="2" bestFit="1" customWidth="1"/>
    <col min="266" max="266" width="15.44140625" style="2" customWidth="1"/>
    <col min="267" max="267" width="14.33203125" style="2" bestFit="1" customWidth="1"/>
    <col min="268" max="268" width="14" style="2" bestFit="1" customWidth="1"/>
    <col min="269" max="512" width="9.109375" style="2"/>
    <col min="513" max="513" width="38.6640625" style="2" customWidth="1"/>
    <col min="514" max="514" width="16" style="2" customWidth="1"/>
    <col min="515" max="515" width="14" style="2" bestFit="1" customWidth="1"/>
    <col min="516" max="516" width="15.44140625" style="2" bestFit="1" customWidth="1"/>
    <col min="517" max="517" width="16.33203125" style="2" customWidth="1"/>
    <col min="518" max="519" width="14" style="2" bestFit="1" customWidth="1"/>
    <col min="520" max="520" width="15.6640625" style="2" customWidth="1"/>
    <col min="521" max="521" width="13.109375" style="2" bestFit="1" customWidth="1"/>
    <col min="522" max="522" width="15.44140625" style="2" customWidth="1"/>
    <col min="523" max="523" width="14.33203125" style="2" bestFit="1" customWidth="1"/>
    <col min="524" max="524" width="14" style="2" bestFit="1" customWidth="1"/>
    <col min="525" max="768" width="9.109375" style="2"/>
    <col min="769" max="769" width="38.6640625" style="2" customWidth="1"/>
    <col min="770" max="770" width="16" style="2" customWidth="1"/>
    <col min="771" max="771" width="14" style="2" bestFit="1" customWidth="1"/>
    <col min="772" max="772" width="15.44140625" style="2" bestFit="1" customWidth="1"/>
    <col min="773" max="773" width="16.33203125" style="2" customWidth="1"/>
    <col min="774" max="775" width="14" style="2" bestFit="1" customWidth="1"/>
    <col min="776" max="776" width="15.6640625" style="2" customWidth="1"/>
    <col min="777" max="777" width="13.109375" style="2" bestFit="1" customWidth="1"/>
    <col min="778" max="778" width="15.44140625" style="2" customWidth="1"/>
    <col min="779" max="779" width="14.33203125" style="2" bestFit="1" customWidth="1"/>
    <col min="780" max="780" width="14" style="2" bestFit="1" customWidth="1"/>
    <col min="781" max="1024" width="9.109375" style="2"/>
    <col min="1025" max="1025" width="38.6640625" style="2" customWidth="1"/>
    <col min="1026" max="1026" width="16" style="2" customWidth="1"/>
    <col min="1027" max="1027" width="14" style="2" bestFit="1" customWidth="1"/>
    <col min="1028" max="1028" width="15.44140625" style="2" bestFit="1" customWidth="1"/>
    <col min="1029" max="1029" width="16.33203125" style="2" customWidth="1"/>
    <col min="1030" max="1031" width="14" style="2" bestFit="1" customWidth="1"/>
    <col min="1032" max="1032" width="15.6640625" style="2" customWidth="1"/>
    <col min="1033" max="1033" width="13.109375" style="2" bestFit="1" customWidth="1"/>
    <col min="1034" max="1034" width="15.44140625" style="2" customWidth="1"/>
    <col min="1035" max="1035" width="14.33203125" style="2" bestFit="1" customWidth="1"/>
    <col min="1036" max="1036" width="14" style="2" bestFit="1" customWidth="1"/>
    <col min="1037" max="1280" width="9.109375" style="2"/>
    <col min="1281" max="1281" width="38.6640625" style="2" customWidth="1"/>
    <col min="1282" max="1282" width="16" style="2" customWidth="1"/>
    <col min="1283" max="1283" width="14" style="2" bestFit="1" customWidth="1"/>
    <col min="1284" max="1284" width="15.44140625" style="2" bestFit="1" customWidth="1"/>
    <col min="1285" max="1285" width="16.33203125" style="2" customWidth="1"/>
    <col min="1286" max="1287" width="14" style="2" bestFit="1" customWidth="1"/>
    <col min="1288" max="1288" width="15.6640625" style="2" customWidth="1"/>
    <col min="1289" max="1289" width="13.109375" style="2" bestFit="1" customWidth="1"/>
    <col min="1290" max="1290" width="15.44140625" style="2" customWidth="1"/>
    <col min="1291" max="1291" width="14.33203125" style="2" bestFit="1" customWidth="1"/>
    <col min="1292" max="1292" width="14" style="2" bestFit="1" customWidth="1"/>
    <col min="1293" max="1536" width="9.109375" style="2"/>
    <col min="1537" max="1537" width="38.6640625" style="2" customWidth="1"/>
    <col min="1538" max="1538" width="16" style="2" customWidth="1"/>
    <col min="1539" max="1539" width="14" style="2" bestFit="1" customWidth="1"/>
    <col min="1540" max="1540" width="15.44140625" style="2" bestFit="1" customWidth="1"/>
    <col min="1541" max="1541" width="16.33203125" style="2" customWidth="1"/>
    <col min="1542" max="1543" width="14" style="2" bestFit="1" customWidth="1"/>
    <col min="1544" max="1544" width="15.6640625" style="2" customWidth="1"/>
    <col min="1545" max="1545" width="13.109375" style="2" bestFit="1" customWidth="1"/>
    <col min="1546" max="1546" width="15.44140625" style="2" customWidth="1"/>
    <col min="1547" max="1547" width="14.33203125" style="2" bestFit="1" customWidth="1"/>
    <col min="1548" max="1548" width="14" style="2" bestFit="1" customWidth="1"/>
    <col min="1549" max="1792" width="9.109375" style="2"/>
    <col min="1793" max="1793" width="38.6640625" style="2" customWidth="1"/>
    <col min="1794" max="1794" width="16" style="2" customWidth="1"/>
    <col min="1795" max="1795" width="14" style="2" bestFit="1" customWidth="1"/>
    <col min="1796" max="1796" width="15.44140625" style="2" bestFit="1" customWidth="1"/>
    <col min="1797" max="1797" width="16.33203125" style="2" customWidth="1"/>
    <col min="1798" max="1799" width="14" style="2" bestFit="1" customWidth="1"/>
    <col min="1800" max="1800" width="15.6640625" style="2" customWidth="1"/>
    <col min="1801" max="1801" width="13.109375" style="2" bestFit="1" customWidth="1"/>
    <col min="1802" max="1802" width="15.44140625" style="2" customWidth="1"/>
    <col min="1803" max="1803" width="14.33203125" style="2" bestFit="1" customWidth="1"/>
    <col min="1804" max="1804" width="14" style="2" bestFit="1" customWidth="1"/>
    <col min="1805" max="2048" width="9.109375" style="2"/>
    <col min="2049" max="2049" width="38.6640625" style="2" customWidth="1"/>
    <col min="2050" max="2050" width="16" style="2" customWidth="1"/>
    <col min="2051" max="2051" width="14" style="2" bestFit="1" customWidth="1"/>
    <col min="2052" max="2052" width="15.44140625" style="2" bestFit="1" customWidth="1"/>
    <col min="2053" max="2053" width="16.33203125" style="2" customWidth="1"/>
    <col min="2054" max="2055" width="14" style="2" bestFit="1" customWidth="1"/>
    <col min="2056" max="2056" width="15.6640625" style="2" customWidth="1"/>
    <col min="2057" max="2057" width="13.109375" style="2" bestFit="1" customWidth="1"/>
    <col min="2058" max="2058" width="15.44140625" style="2" customWidth="1"/>
    <col min="2059" max="2059" width="14.33203125" style="2" bestFit="1" customWidth="1"/>
    <col min="2060" max="2060" width="14" style="2" bestFit="1" customWidth="1"/>
    <col min="2061" max="2304" width="9.109375" style="2"/>
    <col min="2305" max="2305" width="38.6640625" style="2" customWidth="1"/>
    <col min="2306" max="2306" width="16" style="2" customWidth="1"/>
    <col min="2307" max="2307" width="14" style="2" bestFit="1" customWidth="1"/>
    <col min="2308" max="2308" width="15.44140625" style="2" bestFit="1" customWidth="1"/>
    <col min="2309" max="2309" width="16.33203125" style="2" customWidth="1"/>
    <col min="2310" max="2311" width="14" style="2" bestFit="1" customWidth="1"/>
    <col min="2312" max="2312" width="15.6640625" style="2" customWidth="1"/>
    <col min="2313" max="2313" width="13.109375" style="2" bestFit="1" customWidth="1"/>
    <col min="2314" max="2314" width="15.44140625" style="2" customWidth="1"/>
    <col min="2315" max="2315" width="14.33203125" style="2" bestFit="1" customWidth="1"/>
    <col min="2316" max="2316" width="14" style="2" bestFit="1" customWidth="1"/>
    <col min="2317" max="2560" width="9.109375" style="2"/>
    <col min="2561" max="2561" width="38.6640625" style="2" customWidth="1"/>
    <col min="2562" max="2562" width="16" style="2" customWidth="1"/>
    <col min="2563" max="2563" width="14" style="2" bestFit="1" customWidth="1"/>
    <col min="2564" max="2564" width="15.44140625" style="2" bestFit="1" customWidth="1"/>
    <col min="2565" max="2565" width="16.33203125" style="2" customWidth="1"/>
    <col min="2566" max="2567" width="14" style="2" bestFit="1" customWidth="1"/>
    <col min="2568" max="2568" width="15.6640625" style="2" customWidth="1"/>
    <col min="2569" max="2569" width="13.109375" style="2" bestFit="1" customWidth="1"/>
    <col min="2570" max="2570" width="15.44140625" style="2" customWidth="1"/>
    <col min="2571" max="2571" width="14.33203125" style="2" bestFit="1" customWidth="1"/>
    <col min="2572" max="2572" width="14" style="2" bestFit="1" customWidth="1"/>
    <col min="2573" max="2816" width="9.109375" style="2"/>
    <col min="2817" max="2817" width="38.6640625" style="2" customWidth="1"/>
    <col min="2818" max="2818" width="16" style="2" customWidth="1"/>
    <col min="2819" max="2819" width="14" style="2" bestFit="1" customWidth="1"/>
    <col min="2820" max="2820" width="15.44140625" style="2" bestFit="1" customWidth="1"/>
    <col min="2821" max="2821" width="16.33203125" style="2" customWidth="1"/>
    <col min="2822" max="2823" width="14" style="2" bestFit="1" customWidth="1"/>
    <col min="2824" max="2824" width="15.6640625" style="2" customWidth="1"/>
    <col min="2825" max="2825" width="13.109375" style="2" bestFit="1" customWidth="1"/>
    <col min="2826" max="2826" width="15.44140625" style="2" customWidth="1"/>
    <col min="2827" max="2827" width="14.33203125" style="2" bestFit="1" customWidth="1"/>
    <col min="2828" max="2828" width="14" style="2" bestFit="1" customWidth="1"/>
    <col min="2829" max="3072" width="9.109375" style="2"/>
    <col min="3073" max="3073" width="38.6640625" style="2" customWidth="1"/>
    <col min="3074" max="3074" width="16" style="2" customWidth="1"/>
    <col min="3075" max="3075" width="14" style="2" bestFit="1" customWidth="1"/>
    <col min="3076" max="3076" width="15.44140625" style="2" bestFit="1" customWidth="1"/>
    <col min="3077" max="3077" width="16.33203125" style="2" customWidth="1"/>
    <col min="3078" max="3079" width="14" style="2" bestFit="1" customWidth="1"/>
    <col min="3080" max="3080" width="15.6640625" style="2" customWidth="1"/>
    <col min="3081" max="3081" width="13.109375" style="2" bestFit="1" customWidth="1"/>
    <col min="3082" max="3082" width="15.44140625" style="2" customWidth="1"/>
    <col min="3083" max="3083" width="14.33203125" style="2" bestFit="1" customWidth="1"/>
    <col min="3084" max="3084" width="14" style="2" bestFit="1" customWidth="1"/>
    <col min="3085" max="3328" width="9.109375" style="2"/>
    <col min="3329" max="3329" width="38.6640625" style="2" customWidth="1"/>
    <col min="3330" max="3330" width="16" style="2" customWidth="1"/>
    <col min="3331" max="3331" width="14" style="2" bestFit="1" customWidth="1"/>
    <col min="3332" max="3332" width="15.44140625" style="2" bestFit="1" customWidth="1"/>
    <col min="3333" max="3333" width="16.33203125" style="2" customWidth="1"/>
    <col min="3334" max="3335" width="14" style="2" bestFit="1" customWidth="1"/>
    <col min="3336" max="3336" width="15.6640625" style="2" customWidth="1"/>
    <col min="3337" max="3337" width="13.109375" style="2" bestFit="1" customWidth="1"/>
    <col min="3338" max="3338" width="15.44140625" style="2" customWidth="1"/>
    <col min="3339" max="3339" width="14.33203125" style="2" bestFit="1" customWidth="1"/>
    <col min="3340" max="3340" width="14" style="2" bestFit="1" customWidth="1"/>
    <col min="3341" max="3584" width="9.109375" style="2"/>
    <col min="3585" max="3585" width="38.6640625" style="2" customWidth="1"/>
    <col min="3586" max="3586" width="16" style="2" customWidth="1"/>
    <col min="3587" max="3587" width="14" style="2" bestFit="1" customWidth="1"/>
    <col min="3588" max="3588" width="15.44140625" style="2" bestFit="1" customWidth="1"/>
    <col min="3589" max="3589" width="16.33203125" style="2" customWidth="1"/>
    <col min="3590" max="3591" width="14" style="2" bestFit="1" customWidth="1"/>
    <col min="3592" max="3592" width="15.6640625" style="2" customWidth="1"/>
    <col min="3593" max="3593" width="13.109375" style="2" bestFit="1" customWidth="1"/>
    <col min="3594" max="3594" width="15.44140625" style="2" customWidth="1"/>
    <col min="3595" max="3595" width="14.33203125" style="2" bestFit="1" customWidth="1"/>
    <col min="3596" max="3596" width="14" style="2" bestFit="1" customWidth="1"/>
    <col min="3597" max="3840" width="9.109375" style="2"/>
    <col min="3841" max="3841" width="38.6640625" style="2" customWidth="1"/>
    <col min="3842" max="3842" width="16" style="2" customWidth="1"/>
    <col min="3843" max="3843" width="14" style="2" bestFit="1" customWidth="1"/>
    <col min="3844" max="3844" width="15.44140625" style="2" bestFit="1" customWidth="1"/>
    <col min="3845" max="3845" width="16.33203125" style="2" customWidth="1"/>
    <col min="3846" max="3847" width="14" style="2" bestFit="1" customWidth="1"/>
    <col min="3848" max="3848" width="15.6640625" style="2" customWidth="1"/>
    <col min="3849" max="3849" width="13.109375" style="2" bestFit="1" customWidth="1"/>
    <col min="3850" max="3850" width="15.44140625" style="2" customWidth="1"/>
    <col min="3851" max="3851" width="14.33203125" style="2" bestFit="1" customWidth="1"/>
    <col min="3852" max="3852" width="14" style="2" bestFit="1" customWidth="1"/>
    <col min="3853" max="4096" width="9.109375" style="2"/>
    <col min="4097" max="4097" width="38.6640625" style="2" customWidth="1"/>
    <col min="4098" max="4098" width="16" style="2" customWidth="1"/>
    <col min="4099" max="4099" width="14" style="2" bestFit="1" customWidth="1"/>
    <col min="4100" max="4100" width="15.44140625" style="2" bestFit="1" customWidth="1"/>
    <col min="4101" max="4101" width="16.33203125" style="2" customWidth="1"/>
    <col min="4102" max="4103" width="14" style="2" bestFit="1" customWidth="1"/>
    <col min="4104" max="4104" width="15.6640625" style="2" customWidth="1"/>
    <col min="4105" max="4105" width="13.109375" style="2" bestFit="1" customWidth="1"/>
    <col min="4106" max="4106" width="15.44140625" style="2" customWidth="1"/>
    <col min="4107" max="4107" width="14.33203125" style="2" bestFit="1" customWidth="1"/>
    <col min="4108" max="4108" width="14" style="2" bestFit="1" customWidth="1"/>
    <col min="4109" max="4352" width="9.109375" style="2"/>
    <col min="4353" max="4353" width="38.6640625" style="2" customWidth="1"/>
    <col min="4354" max="4354" width="16" style="2" customWidth="1"/>
    <col min="4355" max="4355" width="14" style="2" bestFit="1" customWidth="1"/>
    <col min="4356" max="4356" width="15.44140625" style="2" bestFit="1" customWidth="1"/>
    <col min="4357" max="4357" width="16.33203125" style="2" customWidth="1"/>
    <col min="4358" max="4359" width="14" style="2" bestFit="1" customWidth="1"/>
    <col min="4360" max="4360" width="15.6640625" style="2" customWidth="1"/>
    <col min="4361" max="4361" width="13.109375" style="2" bestFit="1" customWidth="1"/>
    <col min="4362" max="4362" width="15.44140625" style="2" customWidth="1"/>
    <col min="4363" max="4363" width="14.33203125" style="2" bestFit="1" customWidth="1"/>
    <col min="4364" max="4364" width="14" style="2" bestFit="1" customWidth="1"/>
    <col min="4365" max="4608" width="9.109375" style="2"/>
    <col min="4609" max="4609" width="38.6640625" style="2" customWidth="1"/>
    <col min="4610" max="4610" width="16" style="2" customWidth="1"/>
    <col min="4611" max="4611" width="14" style="2" bestFit="1" customWidth="1"/>
    <col min="4612" max="4612" width="15.44140625" style="2" bestFit="1" customWidth="1"/>
    <col min="4613" max="4613" width="16.33203125" style="2" customWidth="1"/>
    <col min="4614" max="4615" width="14" style="2" bestFit="1" customWidth="1"/>
    <col min="4616" max="4616" width="15.6640625" style="2" customWidth="1"/>
    <col min="4617" max="4617" width="13.109375" style="2" bestFit="1" customWidth="1"/>
    <col min="4618" max="4618" width="15.44140625" style="2" customWidth="1"/>
    <col min="4619" max="4619" width="14.33203125" style="2" bestFit="1" customWidth="1"/>
    <col min="4620" max="4620" width="14" style="2" bestFit="1" customWidth="1"/>
    <col min="4621" max="4864" width="9.109375" style="2"/>
    <col min="4865" max="4865" width="38.6640625" style="2" customWidth="1"/>
    <col min="4866" max="4866" width="16" style="2" customWidth="1"/>
    <col min="4867" max="4867" width="14" style="2" bestFit="1" customWidth="1"/>
    <col min="4868" max="4868" width="15.44140625" style="2" bestFit="1" customWidth="1"/>
    <col min="4869" max="4869" width="16.33203125" style="2" customWidth="1"/>
    <col min="4870" max="4871" width="14" style="2" bestFit="1" customWidth="1"/>
    <col min="4872" max="4872" width="15.6640625" style="2" customWidth="1"/>
    <col min="4873" max="4873" width="13.109375" style="2" bestFit="1" customWidth="1"/>
    <col min="4874" max="4874" width="15.44140625" style="2" customWidth="1"/>
    <col min="4875" max="4875" width="14.33203125" style="2" bestFit="1" customWidth="1"/>
    <col min="4876" max="4876" width="14" style="2" bestFit="1" customWidth="1"/>
    <col min="4877" max="5120" width="9.109375" style="2"/>
    <col min="5121" max="5121" width="38.6640625" style="2" customWidth="1"/>
    <col min="5122" max="5122" width="16" style="2" customWidth="1"/>
    <col min="5123" max="5123" width="14" style="2" bestFit="1" customWidth="1"/>
    <col min="5124" max="5124" width="15.44140625" style="2" bestFit="1" customWidth="1"/>
    <col min="5125" max="5125" width="16.33203125" style="2" customWidth="1"/>
    <col min="5126" max="5127" width="14" style="2" bestFit="1" customWidth="1"/>
    <col min="5128" max="5128" width="15.6640625" style="2" customWidth="1"/>
    <col min="5129" max="5129" width="13.109375" style="2" bestFit="1" customWidth="1"/>
    <col min="5130" max="5130" width="15.44140625" style="2" customWidth="1"/>
    <col min="5131" max="5131" width="14.33203125" style="2" bestFit="1" customWidth="1"/>
    <col min="5132" max="5132" width="14" style="2" bestFit="1" customWidth="1"/>
    <col min="5133" max="5376" width="9.109375" style="2"/>
    <col min="5377" max="5377" width="38.6640625" style="2" customWidth="1"/>
    <col min="5378" max="5378" width="16" style="2" customWidth="1"/>
    <col min="5379" max="5379" width="14" style="2" bestFit="1" customWidth="1"/>
    <col min="5380" max="5380" width="15.44140625" style="2" bestFit="1" customWidth="1"/>
    <col min="5381" max="5381" width="16.33203125" style="2" customWidth="1"/>
    <col min="5382" max="5383" width="14" style="2" bestFit="1" customWidth="1"/>
    <col min="5384" max="5384" width="15.6640625" style="2" customWidth="1"/>
    <col min="5385" max="5385" width="13.109375" style="2" bestFit="1" customWidth="1"/>
    <col min="5386" max="5386" width="15.44140625" style="2" customWidth="1"/>
    <col min="5387" max="5387" width="14.33203125" style="2" bestFit="1" customWidth="1"/>
    <col min="5388" max="5388" width="14" style="2" bestFit="1" customWidth="1"/>
    <col min="5389" max="5632" width="9.109375" style="2"/>
    <col min="5633" max="5633" width="38.6640625" style="2" customWidth="1"/>
    <col min="5634" max="5634" width="16" style="2" customWidth="1"/>
    <col min="5635" max="5635" width="14" style="2" bestFit="1" customWidth="1"/>
    <col min="5636" max="5636" width="15.44140625" style="2" bestFit="1" customWidth="1"/>
    <col min="5637" max="5637" width="16.33203125" style="2" customWidth="1"/>
    <col min="5638" max="5639" width="14" style="2" bestFit="1" customWidth="1"/>
    <col min="5640" max="5640" width="15.6640625" style="2" customWidth="1"/>
    <col min="5641" max="5641" width="13.109375" style="2" bestFit="1" customWidth="1"/>
    <col min="5642" max="5642" width="15.44140625" style="2" customWidth="1"/>
    <col min="5643" max="5643" width="14.33203125" style="2" bestFit="1" customWidth="1"/>
    <col min="5644" max="5644" width="14" style="2" bestFit="1" customWidth="1"/>
    <col min="5645" max="5888" width="9.109375" style="2"/>
    <col min="5889" max="5889" width="38.6640625" style="2" customWidth="1"/>
    <col min="5890" max="5890" width="16" style="2" customWidth="1"/>
    <col min="5891" max="5891" width="14" style="2" bestFit="1" customWidth="1"/>
    <col min="5892" max="5892" width="15.44140625" style="2" bestFit="1" customWidth="1"/>
    <col min="5893" max="5893" width="16.33203125" style="2" customWidth="1"/>
    <col min="5894" max="5895" width="14" style="2" bestFit="1" customWidth="1"/>
    <col min="5896" max="5896" width="15.6640625" style="2" customWidth="1"/>
    <col min="5897" max="5897" width="13.109375" style="2" bestFit="1" customWidth="1"/>
    <col min="5898" max="5898" width="15.44140625" style="2" customWidth="1"/>
    <col min="5899" max="5899" width="14.33203125" style="2" bestFit="1" customWidth="1"/>
    <col min="5900" max="5900" width="14" style="2" bestFit="1" customWidth="1"/>
    <col min="5901" max="6144" width="9.109375" style="2"/>
    <col min="6145" max="6145" width="38.6640625" style="2" customWidth="1"/>
    <col min="6146" max="6146" width="16" style="2" customWidth="1"/>
    <col min="6147" max="6147" width="14" style="2" bestFit="1" customWidth="1"/>
    <col min="6148" max="6148" width="15.44140625" style="2" bestFit="1" customWidth="1"/>
    <col min="6149" max="6149" width="16.33203125" style="2" customWidth="1"/>
    <col min="6150" max="6151" width="14" style="2" bestFit="1" customWidth="1"/>
    <col min="6152" max="6152" width="15.6640625" style="2" customWidth="1"/>
    <col min="6153" max="6153" width="13.109375" style="2" bestFit="1" customWidth="1"/>
    <col min="6154" max="6154" width="15.44140625" style="2" customWidth="1"/>
    <col min="6155" max="6155" width="14.33203125" style="2" bestFit="1" customWidth="1"/>
    <col min="6156" max="6156" width="14" style="2" bestFit="1" customWidth="1"/>
    <col min="6157" max="6400" width="9.109375" style="2"/>
    <col min="6401" max="6401" width="38.6640625" style="2" customWidth="1"/>
    <col min="6402" max="6402" width="16" style="2" customWidth="1"/>
    <col min="6403" max="6403" width="14" style="2" bestFit="1" customWidth="1"/>
    <col min="6404" max="6404" width="15.44140625" style="2" bestFit="1" customWidth="1"/>
    <col min="6405" max="6405" width="16.33203125" style="2" customWidth="1"/>
    <col min="6406" max="6407" width="14" style="2" bestFit="1" customWidth="1"/>
    <col min="6408" max="6408" width="15.6640625" style="2" customWidth="1"/>
    <col min="6409" max="6409" width="13.109375" style="2" bestFit="1" customWidth="1"/>
    <col min="6410" max="6410" width="15.44140625" style="2" customWidth="1"/>
    <col min="6411" max="6411" width="14.33203125" style="2" bestFit="1" customWidth="1"/>
    <col min="6412" max="6412" width="14" style="2" bestFit="1" customWidth="1"/>
    <col min="6413" max="6656" width="9.109375" style="2"/>
    <col min="6657" max="6657" width="38.6640625" style="2" customWidth="1"/>
    <col min="6658" max="6658" width="16" style="2" customWidth="1"/>
    <col min="6659" max="6659" width="14" style="2" bestFit="1" customWidth="1"/>
    <col min="6660" max="6660" width="15.44140625" style="2" bestFit="1" customWidth="1"/>
    <col min="6661" max="6661" width="16.33203125" style="2" customWidth="1"/>
    <col min="6662" max="6663" width="14" style="2" bestFit="1" customWidth="1"/>
    <col min="6664" max="6664" width="15.6640625" style="2" customWidth="1"/>
    <col min="6665" max="6665" width="13.109375" style="2" bestFit="1" customWidth="1"/>
    <col min="6666" max="6666" width="15.44140625" style="2" customWidth="1"/>
    <col min="6667" max="6667" width="14.33203125" style="2" bestFit="1" customWidth="1"/>
    <col min="6668" max="6668" width="14" style="2" bestFit="1" customWidth="1"/>
    <col min="6669" max="6912" width="9.109375" style="2"/>
    <col min="6913" max="6913" width="38.6640625" style="2" customWidth="1"/>
    <col min="6914" max="6914" width="16" style="2" customWidth="1"/>
    <col min="6915" max="6915" width="14" style="2" bestFit="1" customWidth="1"/>
    <col min="6916" max="6916" width="15.44140625" style="2" bestFit="1" customWidth="1"/>
    <col min="6917" max="6917" width="16.33203125" style="2" customWidth="1"/>
    <col min="6918" max="6919" width="14" style="2" bestFit="1" customWidth="1"/>
    <col min="6920" max="6920" width="15.6640625" style="2" customWidth="1"/>
    <col min="6921" max="6921" width="13.109375" style="2" bestFit="1" customWidth="1"/>
    <col min="6922" max="6922" width="15.44140625" style="2" customWidth="1"/>
    <col min="6923" max="6923" width="14.33203125" style="2" bestFit="1" customWidth="1"/>
    <col min="6924" max="6924" width="14" style="2" bestFit="1" customWidth="1"/>
    <col min="6925" max="7168" width="9.109375" style="2"/>
    <col min="7169" max="7169" width="38.6640625" style="2" customWidth="1"/>
    <col min="7170" max="7170" width="16" style="2" customWidth="1"/>
    <col min="7171" max="7171" width="14" style="2" bestFit="1" customWidth="1"/>
    <col min="7172" max="7172" width="15.44140625" style="2" bestFit="1" customWidth="1"/>
    <col min="7173" max="7173" width="16.33203125" style="2" customWidth="1"/>
    <col min="7174" max="7175" width="14" style="2" bestFit="1" customWidth="1"/>
    <col min="7176" max="7176" width="15.6640625" style="2" customWidth="1"/>
    <col min="7177" max="7177" width="13.109375" style="2" bestFit="1" customWidth="1"/>
    <col min="7178" max="7178" width="15.44140625" style="2" customWidth="1"/>
    <col min="7179" max="7179" width="14.33203125" style="2" bestFit="1" customWidth="1"/>
    <col min="7180" max="7180" width="14" style="2" bestFit="1" customWidth="1"/>
    <col min="7181" max="7424" width="9.109375" style="2"/>
    <col min="7425" max="7425" width="38.6640625" style="2" customWidth="1"/>
    <col min="7426" max="7426" width="16" style="2" customWidth="1"/>
    <col min="7427" max="7427" width="14" style="2" bestFit="1" customWidth="1"/>
    <col min="7428" max="7428" width="15.44140625" style="2" bestFit="1" customWidth="1"/>
    <col min="7429" max="7429" width="16.33203125" style="2" customWidth="1"/>
    <col min="7430" max="7431" width="14" style="2" bestFit="1" customWidth="1"/>
    <col min="7432" max="7432" width="15.6640625" style="2" customWidth="1"/>
    <col min="7433" max="7433" width="13.109375" style="2" bestFit="1" customWidth="1"/>
    <col min="7434" max="7434" width="15.44140625" style="2" customWidth="1"/>
    <col min="7435" max="7435" width="14.33203125" style="2" bestFit="1" customWidth="1"/>
    <col min="7436" max="7436" width="14" style="2" bestFit="1" customWidth="1"/>
    <col min="7437" max="7680" width="9.109375" style="2"/>
    <col min="7681" max="7681" width="38.6640625" style="2" customWidth="1"/>
    <col min="7682" max="7682" width="16" style="2" customWidth="1"/>
    <col min="7683" max="7683" width="14" style="2" bestFit="1" customWidth="1"/>
    <col min="7684" max="7684" width="15.44140625" style="2" bestFit="1" customWidth="1"/>
    <col min="7685" max="7685" width="16.33203125" style="2" customWidth="1"/>
    <col min="7686" max="7687" width="14" style="2" bestFit="1" customWidth="1"/>
    <col min="7688" max="7688" width="15.6640625" style="2" customWidth="1"/>
    <col min="7689" max="7689" width="13.109375" style="2" bestFit="1" customWidth="1"/>
    <col min="7690" max="7690" width="15.44140625" style="2" customWidth="1"/>
    <col min="7691" max="7691" width="14.33203125" style="2" bestFit="1" customWidth="1"/>
    <col min="7692" max="7692" width="14" style="2" bestFit="1" customWidth="1"/>
    <col min="7693" max="7936" width="9.109375" style="2"/>
    <col min="7937" max="7937" width="38.6640625" style="2" customWidth="1"/>
    <col min="7938" max="7938" width="16" style="2" customWidth="1"/>
    <col min="7939" max="7939" width="14" style="2" bestFit="1" customWidth="1"/>
    <col min="7940" max="7940" width="15.44140625" style="2" bestFit="1" customWidth="1"/>
    <col min="7941" max="7941" width="16.33203125" style="2" customWidth="1"/>
    <col min="7942" max="7943" width="14" style="2" bestFit="1" customWidth="1"/>
    <col min="7944" max="7944" width="15.6640625" style="2" customWidth="1"/>
    <col min="7945" max="7945" width="13.109375" style="2" bestFit="1" customWidth="1"/>
    <col min="7946" max="7946" width="15.44140625" style="2" customWidth="1"/>
    <col min="7947" max="7947" width="14.33203125" style="2" bestFit="1" customWidth="1"/>
    <col min="7948" max="7948" width="14" style="2" bestFit="1" customWidth="1"/>
    <col min="7949" max="8192" width="9.109375" style="2"/>
    <col min="8193" max="8193" width="38.6640625" style="2" customWidth="1"/>
    <col min="8194" max="8194" width="16" style="2" customWidth="1"/>
    <col min="8195" max="8195" width="14" style="2" bestFit="1" customWidth="1"/>
    <col min="8196" max="8196" width="15.44140625" style="2" bestFit="1" customWidth="1"/>
    <col min="8197" max="8197" width="16.33203125" style="2" customWidth="1"/>
    <col min="8198" max="8199" width="14" style="2" bestFit="1" customWidth="1"/>
    <col min="8200" max="8200" width="15.6640625" style="2" customWidth="1"/>
    <col min="8201" max="8201" width="13.109375" style="2" bestFit="1" customWidth="1"/>
    <col min="8202" max="8202" width="15.44140625" style="2" customWidth="1"/>
    <col min="8203" max="8203" width="14.33203125" style="2" bestFit="1" customWidth="1"/>
    <col min="8204" max="8204" width="14" style="2" bestFit="1" customWidth="1"/>
    <col min="8205" max="8448" width="9.109375" style="2"/>
    <col min="8449" max="8449" width="38.6640625" style="2" customWidth="1"/>
    <col min="8450" max="8450" width="16" style="2" customWidth="1"/>
    <col min="8451" max="8451" width="14" style="2" bestFit="1" customWidth="1"/>
    <col min="8452" max="8452" width="15.44140625" style="2" bestFit="1" customWidth="1"/>
    <col min="8453" max="8453" width="16.33203125" style="2" customWidth="1"/>
    <col min="8454" max="8455" width="14" style="2" bestFit="1" customWidth="1"/>
    <col min="8456" max="8456" width="15.6640625" style="2" customWidth="1"/>
    <col min="8457" max="8457" width="13.109375" style="2" bestFit="1" customWidth="1"/>
    <col min="8458" max="8458" width="15.44140625" style="2" customWidth="1"/>
    <col min="8459" max="8459" width="14.33203125" style="2" bestFit="1" customWidth="1"/>
    <col min="8460" max="8460" width="14" style="2" bestFit="1" customWidth="1"/>
    <col min="8461" max="8704" width="9.109375" style="2"/>
    <col min="8705" max="8705" width="38.6640625" style="2" customWidth="1"/>
    <col min="8706" max="8706" width="16" style="2" customWidth="1"/>
    <col min="8707" max="8707" width="14" style="2" bestFit="1" customWidth="1"/>
    <col min="8708" max="8708" width="15.44140625" style="2" bestFit="1" customWidth="1"/>
    <col min="8709" max="8709" width="16.33203125" style="2" customWidth="1"/>
    <col min="8710" max="8711" width="14" style="2" bestFit="1" customWidth="1"/>
    <col min="8712" max="8712" width="15.6640625" style="2" customWidth="1"/>
    <col min="8713" max="8713" width="13.109375" style="2" bestFit="1" customWidth="1"/>
    <col min="8714" max="8714" width="15.44140625" style="2" customWidth="1"/>
    <col min="8715" max="8715" width="14.33203125" style="2" bestFit="1" customWidth="1"/>
    <col min="8716" max="8716" width="14" style="2" bestFit="1" customWidth="1"/>
    <col min="8717" max="8960" width="9.109375" style="2"/>
    <col min="8961" max="8961" width="38.6640625" style="2" customWidth="1"/>
    <col min="8962" max="8962" width="16" style="2" customWidth="1"/>
    <col min="8963" max="8963" width="14" style="2" bestFit="1" customWidth="1"/>
    <col min="8964" max="8964" width="15.44140625" style="2" bestFit="1" customWidth="1"/>
    <col min="8965" max="8965" width="16.33203125" style="2" customWidth="1"/>
    <col min="8966" max="8967" width="14" style="2" bestFit="1" customWidth="1"/>
    <col min="8968" max="8968" width="15.6640625" style="2" customWidth="1"/>
    <col min="8969" max="8969" width="13.109375" style="2" bestFit="1" customWidth="1"/>
    <col min="8970" max="8970" width="15.44140625" style="2" customWidth="1"/>
    <col min="8971" max="8971" width="14.33203125" style="2" bestFit="1" customWidth="1"/>
    <col min="8972" max="8972" width="14" style="2" bestFit="1" customWidth="1"/>
    <col min="8973" max="9216" width="9.109375" style="2"/>
    <col min="9217" max="9217" width="38.6640625" style="2" customWidth="1"/>
    <col min="9218" max="9218" width="16" style="2" customWidth="1"/>
    <col min="9219" max="9219" width="14" style="2" bestFit="1" customWidth="1"/>
    <col min="9220" max="9220" width="15.44140625" style="2" bestFit="1" customWidth="1"/>
    <col min="9221" max="9221" width="16.33203125" style="2" customWidth="1"/>
    <col min="9222" max="9223" width="14" style="2" bestFit="1" customWidth="1"/>
    <col min="9224" max="9224" width="15.6640625" style="2" customWidth="1"/>
    <col min="9225" max="9225" width="13.109375" style="2" bestFit="1" customWidth="1"/>
    <col min="9226" max="9226" width="15.44140625" style="2" customWidth="1"/>
    <col min="9227" max="9227" width="14.33203125" style="2" bestFit="1" customWidth="1"/>
    <col min="9228" max="9228" width="14" style="2" bestFit="1" customWidth="1"/>
    <col min="9229" max="9472" width="9.109375" style="2"/>
    <col min="9473" max="9473" width="38.6640625" style="2" customWidth="1"/>
    <col min="9474" max="9474" width="16" style="2" customWidth="1"/>
    <col min="9475" max="9475" width="14" style="2" bestFit="1" customWidth="1"/>
    <col min="9476" max="9476" width="15.44140625" style="2" bestFit="1" customWidth="1"/>
    <col min="9477" max="9477" width="16.33203125" style="2" customWidth="1"/>
    <col min="9478" max="9479" width="14" style="2" bestFit="1" customWidth="1"/>
    <col min="9480" max="9480" width="15.6640625" style="2" customWidth="1"/>
    <col min="9481" max="9481" width="13.109375" style="2" bestFit="1" customWidth="1"/>
    <col min="9482" max="9482" width="15.44140625" style="2" customWidth="1"/>
    <col min="9483" max="9483" width="14.33203125" style="2" bestFit="1" customWidth="1"/>
    <col min="9484" max="9484" width="14" style="2" bestFit="1" customWidth="1"/>
    <col min="9485" max="9728" width="9.109375" style="2"/>
    <col min="9729" max="9729" width="38.6640625" style="2" customWidth="1"/>
    <col min="9730" max="9730" width="16" style="2" customWidth="1"/>
    <col min="9731" max="9731" width="14" style="2" bestFit="1" customWidth="1"/>
    <col min="9732" max="9732" width="15.44140625" style="2" bestFit="1" customWidth="1"/>
    <col min="9733" max="9733" width="16.33203125" style="2" customWidth="1"/>
    <col min="9734" max="9735" width="14" style="2" bestFit="1" customWidth="1"/>
    <col min="9736" max="9736" width="15.6640625" style="2" customWidth="1"/>
    <col min="9737" max="9737" width="13.109375" style="2" bestFit="1" customWidth="1"/>
    <col min="9738" max="9738" width="15.44140625" style="2" customWidth="1"/>
    <col min="9739" max="9739" width="14.33203125" style="2" bestFit="1" customWidth="1"/>
    <col min="9740" max="9740" width="14" style="2" bestFit="1" customWidth="1"/>
    <col min="9741" max="9984" width="9.109375" style="2"/>
    <col min="9985" max="9985" width="38.6640625" style="2" customWidth="1"/>
    <col min="9986" max="9986" width="16" style="2" customWidth="1"/>
    <col min="9987" max="9987" width="14" style="2" bestFit="1" customWidth="1"/>
    <col min="9988" max="9988" width="15.44140625" style="2" bestFit="1" customWidth="1"/>
    <col min="9989" max="9989" width="16.33203125" style="2" customWidth="1"/>
    <col min="9990" max="9991" width="14" style="2" bestFit="1" customWidth="1"/>
    <col min="9992" max="9992" width="15.6640625" style="2" customWidth="1"/>
    <col min="9993" max="9993" width="13.109375" style="2" bestFit="1" customWidth="1"/>
    <col min="9994" max="9994" width="15.44140625" style="2" customWidth="1"/>
    <col min="9995" max="9995" width="14.33203125" style="2" bestFit="1" customWidth="1"/>
    <col min="9996" max="9996" width="14" style="2" bestFit="1" customWidth="1"/>
    <col min="9997" max="10240" width="9.109375" style="2"/>
    <col min="10241" max="10241" width="38.6640625" style="2" customWidth="1"/>
    <col min="10242" max="10242" width="16" style="2" customWidth="1"/>
    <col min="10243" max="10243" width="14" style="2" bestFit="1" customWidth="1"/>
    <col min="10244" max="10244" width="15.44140625" style="2" bestFit="1" customWidth="1"/>
    <col min="10245" max="10245" width="16.33203125" style="2" customWidth="1"/>
    <col min="10246" max="10247" width="14" style="2" bestFit="1" customWidth="1"/>
    <col min="10248" max="10248" width="15.6640625" style="2" customWidth="1"/>
    <col min="10249" max="10249" width="13.109375" style="2" bestFit="1" customWidth="1"/>
    <col min="10250" max="10250" width="15.44140625" style="2" customWidth="1"/>
    <col min="10251" max="10251" width="14.33203125" style="2" bestFit="1" customWidth="1"/>
    <col min="10252" max="10252" width="14" style="2" bestFit="1" customWidth="1"/>
    <col min="10253" max="10496" width="9.109375" style="2"/>
    <col min="10497" max="10497" width="38.6640625" style="2" customWidth="1"/>
    <col min="10498" max="10498" width="16" style="2" customWidth="1"/>
    <col min="10499" max="10499" width="14" style="2" bestFit="1" customWidth="1"/>
    <col min="10500" max="10500" width="15.44140625" style="2" bestFit="1" customWidth="1"/>
    <col min="10501" max="10501" width="16.33203125" style="2" customWidth="1"/>
    <col min="10502" max="10503" width="14" style="2" bestFit="1" customWidth="1"/>
    <col min="10504" max="10504" width="15.6640625" style="2" customWidth="1"/>
    <col min="10505" max="10505" width="13.109375" style="2" bestFit="1" customWidth="1"/>
    <col min="10506" max="10506" width="15.44140625" style="2" customWidth="1"/>
    <col min="10507" max="10507" width="14.33203125" style="2" bestFit="1" customWidth="1"/>
    <col min="10508" max="10508" width="14" style="2" bestFit="1" customWidth="1"/>
    <col min="10509" max="10752" width="9.109375" style="2"/>
    <col min="10753" max="10753" width="38.6640625" style="2" customWidth="1"/>
    <col min="10754" max="10754" width="16" style="2" customWidth="1"/>
    <col min="10755" max="10755" width="14" style="2" bestFit="1" customWidth="1"/>
    <col min="10756" max="10756" width="15.44140625" style="2" bestFit="1" customWidth="1"/>
    <col min="10757" max="10757" width="16.33203125" style="2" customWidth="1"/>
    <col min="10758" max="10759" width="14" style="2" bestFit="1" customWidth="1"/>
    <col min="10760" max="10760" width="15.6640625" style="2" customWidth="1"/>
    <col min="10761" max="10761" width="13.109375" style="2" bestFit="1" customWidth="1"/>
    <col min="10762" max="10762" width="15.44140625" style="2" customWidth="1"/>
    <col min="10763" max="10763" width="14.33203125" style="2" bestFit="1" customWidth="1"/>
    <col min="10764" max="10764" width="14" style="2" bestFit="1" customWidth="1"/>
    <col min="10765" max="11008" width="9.109375" style="2"/>
    <col min="11009" max="11009" width="38.6640625" style="2" customWidth="1"/>
    <col min="11010" max="11010" width="16" style="2" customWidth="1"/>
    <col min="11011" max="11011" width="14" style="2" bestFit="1" customWidth="1"/>
    <col min="11012" max="11012" width="15.44140625" style="2" bestFit="1" customWidth="1"/>
    <col min="11013" max="11013" width="16.33203125" style="2" customWidth="1"/>
    <col min="11014" max="11015" width="14" style="2" bestFit="1" customWidth="1"/>
    <col min="11016" max="11016" width="15.6640625" style="2" customWidth="1"/>
    <col min="11017" max="11017" width="13.109375" style="2" bestFit="1" customWidth="1"/>
    <col min="11018" max="11018" width="15.44140625" style="2" customWidth="1"/>
    <col min="11019" max="11019" width="14.33203125" style="2" bestFit="1" customWidth="1"/>
    <col min="11020" max="11020" width="14" style="2" bestFit="1" customWidth="1"/>
    <col min="11021" max="11264" width="9.109375" style="2"/>
    <col min="11265" max="11265" width="38.6640625" style="2" customWidth="1"/>
    <col min="11266" max="11266" width="16" style="2" customWidth="1"/>
    <col min="11267" max="11267" width="14" style="2" bestFit="1" customWidth="1"/>
    <col min="11268" max="11268" width="15.44140625" style="2" bestFit="1" customWidth="1"/>
    <col min="11269" max="11269" width="16.33203125" style="2" customWidth="1"/>
    <col min="11270" max="11271" width="14" style="2" bestFit="1" customWidth="1"/>
    <col min="11272" max="11272" width="15.6640625" style="2" customWidth="1"/>
    <col min="11273" max="11273" width="13.109375" style="2" bestFit="1" customWidth="1"/>
    <col min="11274" max="11274" width="15.44140625" style="2" customWidth="1"/>
    <col min="11275" max="11275" width="14.33203125" style="2" bestFit="1" customWidth="1"/>
    <col min="11276" max="11276" width="14" style="2" bestFit="1" customWidth="1"/>
    <col min="11277" max="11520" width="9.109375" style="2"/>
    <col min="11521" max="11521" width="38.6640625" style="2" customWidth="1"/>
    <col min="11522" max="11522" width="16" style="2" customWidth="1"/>
    <col min="11523" max="11523" width="14" style="2" bestFit="1" customWidth="1"/>
    <col min="11524" max="11524" width="15.44140625" style="2" bestFit="1" customWidth="1"/>
    <col min="11525" max="11525" width="16.33203125" style="2" customWidth="1"/>
    <col min="11526" max="11527" width="14" style="2" bestFit="1" customWidth="1"/>
    <col min="11528" max="11528" width="15.6640625" style="2" customWidth="1"/>
    <col min="11529" max="11529" width="13.109375" style="2" bestFit="1" customWidth="1"/>
    <col min="11530" max="11530" width="15.44140625" style="2" customWidth="1"/>
    <col min="11531" max="11531" width="14.33203125" style="2" bestFit="1" customWidth="1"/>
    <col min="11532" max="11532" width="14" style="2" bestFit="1" customWidth="1"/>
    <col min="11533" max="11776" width="9.109375" style="2"/>
    <col min="11777" max="11777" width="38.6640625" style="2" customWidth="1"/>
    <col min="11778" max="11778" width="16" style="2" customWidth="1"/>
    <col min="11779" max="11779" width="14" style="2" bestFit="1" customWidth="1"/>
    <col min="11780" max="11780" width="15.44140625" style="2" bestFit="1" customWidth="1"/>
    <col min="11781" max="11781" width="16.33203125" style="2" customWidth="1"/>
    <col min="11782" max="11783" width="14" style="2" bestFit="1" customWidth="1"/>
    <col min="11784" max="11784" width="15.6640625" style="2" customWidth="1"/>
    <col min="11785" max="11785" width="13.109375" style="2" bestFit="1" customWidth="1"/>
    <col min="11786" max="11786" width="15.44140625" style="2" customWidth="1"/>
    <col min="11787" max="11787" width="14.33203125" style="2" bestFit="1" customWidth="1"/>
    <col min="11788" max="11788" width="14" style="2" bestFit="1" customWidth="1"/>
    <col min="11789" max="12032" width="9.109375" style="2"/>
    <col min="12033" max="12033" width="38.6640625" style="2" customWidth="1"/>
    <col min="12034" max="12034" width="16" style="2" customWidth="1"/>
    <col min="12035" max="12035" width="14" style="2" bestFit="1" customWidth="1"/>
    <col min="12036" max="12036" width="15.44140625" style="2" bestFit="1" customWidth="1"/>
    <col min="12037" max="12037" width="16.33203125" style="2" customWidth="1"/>
    <col min="12038" max="12039" width="14" style="2" bestFit="1" customWidth="1"/>
    <col min="12040" max="12040" width="15.6640625" style="2" customWidth="1"/>
    <col min="12041" max="12041" width="13.109375" style="2" bestFit="1" customWidth="1"/>
    <col min="12042" max="12042" width="15.44140625" style="2" customWidth="1"/>
    <col min="12043" max="12043" width="14.33203125" style="2" bestFit="1" customWidth="1"/>
    <col min="12044" max="12044" width="14" style="2" bestFit="1" customWidth="1"/>
    <col min="12045" max="12288" width="9.109375" style="2"/>
    <col min="12289" max="12289" width="38.6640625" style="2" customWidth="1"/>
    <col min="12290" max="12290" width="16" style="2" customWidth="1"/>
    <col min="12291" max="12291" width="14" style="2" bestFit="1" customWidth="1"/>
    <col min="12292" max="12292" width="15.44140625" style="2" bestFit="1" customWidth="1"/>
    <col min="12293" max="12293" width="16.33203125" style="2" customWidth="1"/>
    <col min="12294" max="12295" width="14" style="2" bestFit="1" customWidth="1"/>
    <col min="12296" max="12296" width="15.6640625" style="2" customWidth="1"/>
    <col min="12297" max="12297" width="13.109375" style="2" bestFit="1" customWidth="1"/>
    <col min="12298" max="12298" width="15.44140625" style="2" customWidth="1"/>
    <col min="12299" max="12299" width="14.33203125" style="2" bestFit="1" customWidth="1"/>
    <col min="12300" max="12300" width="14" style="2" bestFit="1" customWidth="1"/>
    <col min="12301" max="12544" width="9.109375" style="2"/>
    <col min="12545" max="12545" width="38.6640625" style="2" customWidth="1"/>
    <col min="12546" max="12546" width="16" style="2" customWidth="1"/>
    <col min="12547" max="12547" width="14" style="2" bestFit="1" customWidth="1"/>
    <col min="12548" max="12548" width="15.44140625" style="2" bestFit="1" customWidth="1"/>
    <col min="12549" max="12549" width="16.33203125" style="2" customWidth="1"/>
    <col min="12550" max="12551" width="14" style="2" bestFit="1" customWidth="1"/>
    <col min="12552" max="12552" width="15.6640625" style="2" customWidth="1"/>
    <col min="12553" max="12553" width="13.109375" style="2" bestFit="1" customWidth="1"/>
    <col min="12554" max="12554" width="15.44140625" style="2" customWidth="1"/>
    <col min="12555" max="12555" width="14.33203125" style="2" bestFit="1" customWidth="1"/>
    <col min="12556" max="12556" width="14" style="2" bestFit="1" customWidth="1"/>
    <col min="12557" max="12800" width="9.109375" style="2"/>
    <col min="12801" max="12801" width="38.6640625" style="2" customWidth="1"/>
    <col min="12802" max="12802" width="16" style="2" customWidth="1"/>
    <col min="12803" max="12803" width="14" style="2" bestFit="1" customWidth="1"/>
    <col min="12804" max="12804" width="15.44140625" style="2" bestFit="1" customWidth="1"/>
    <col min="12805" max="12805" width="16.33203125" style="2" customWidth="1"/>
    <col min="12806" max="12807" width="14" style="2" bestFit="1" customWidth="1"/>
    <col min="12808" max="12808" width="15.6640625" style="2" customWidth="1"/>
    <col min="12809" max="12809" width="13.109375" style="2" bestFit="1" customWidth="1"/>
    <col min="12810" max="12810" width="15.44140625" style="2" customWidth="1"/>
    <col min="12811" max="12811" width="14.33203125" style="2" bestFit="1" customWidth="1"/>
    <col min="12812" max="12812" width="14" style="2" bestFit="1" customWidth="1"/>
    <col min="12813" max="13056" width="9.109375" style="2"/>
    <col min="13057" max="13057" width="38.6640625" style="2" customWidth="1"/>
    <col min="13058" max="13058" width="16" style="2" customWidth="1"/>
    <col min="13059" max="13059" width="14" style="2" bestFit="1" customWidth="1"/>
    <col min="13060" max="13060" width="15.44140625" style="2" bestFit="1" customWidth="1"/>
    <col min="13061" max="13061" width="16.33203125" style="2" customWidth="1"/>
    <col min="13062" max="13063" width="14" style="2" bestFit="1" customWidth="1"/>
    <col min="13064" max="13064" width="15.6640625" style="2" customWidth="1"/>
    <col min="13065" max="13065" width="13.109375" style="2" bestFit="1" customWidth="1"/>
    <col min="13066" max="13066" width="15.44140625" style="2" customWidth="1"/>
    <col min="13067" max="13067" width="14.33203125" style="2" bestFit="1" customWidth="1"/>
    <col min="13068" max="13068" width="14" style="2" bestFit="1" customWidth="1"/>
    <col min="13069" max="13312" width="9.109375" style="2"/>
    <col min="13313" max="13313" width="38.6640625" style="2" customWidth="1"/>
    <col min="13314" max="13314" width="16" style="2" customWidth="1"/>
    <col min="13315" max="13315" width="14" style="2" bestFit="1" customWidth="1"/>
    <col min="13316" max="13316" width="15.44140625" style="2" bestFit="1" customWidth="1"/>
    <col min="13317" max="13317" width="16.33203125" style="2" customWidth="1"/>
    <col min="13318" max="13319" width="14" style="2" bestFit="1" customWidth="1"/>
    <col min="13320" max="13320" width="15.6640625" style="2" customWidth="1"/>
    <col min="13321" max="13321" width="13.109375" style="2" bestFit="1" customWidth="1"/>
    <col min="13322" max="13322" width="15.44140625" style="2" customWidth="1"/>
    <col min="13323" max="13323" width="14.33203125" style="2" bestFit="1" customWidth="1"/>
    <col min="13324" max="13324" width="14" style="2" bestFit="1" customWidth="1"/>
    <col min="13325" max="13568" width="9.109375" style="2"/>
    <col min="13569" max="13569" width="38.6640625" style="2" customWidth="1"/>
    <col min="13570" max="13570" width="16" style="2" customWidth="1"/>
    <col min="13571" max="13571" width="14" style="2" bestFit="1" customWidth="1"/>
    <col min="13572" max="13572" width="15.44140625" style="2" bestFit="1" customWidth="1"/>
    <col min="13573" max="13573" width="16.33203125" style="2" customWidth="1"/>
    <col min="13574" max="13575" width="14" style="2" bestFit="1" customWidth="1"/>
    <col min="13576" max="13576" width="15.6640625" style="2" customWidth="1"/>
    <col min="13577" max="13577" width="13.109375" style="2" bestFit="1" customWidth="1"/>
    <col min="13578" max="13578" width="15.44140625" style="2" customWidth="1"/>
    <col min="13579" max="13579" width="14.33203125" style="2" bestFit="1" customWidth="1"/>
    <col min="13580" max="13580" width="14" style="2" bestFit="1" customWidth="1"/>
    <col min="13581" max="13824" width="9.109375" style="2"/>
    <col min="13825" max="13825" width="38.6640625" style="2" customWidth="1"/>
    <col min="13826" max="13826" width="16" style="2" customWidth="1"/>
    <col min="13827" max="13827" width="14" style="2" bestFit="1" customWidth="1"/>
    <col min="13828" max="13828" width="15.44140625" style="2" bestFit="1" customWidth="1"/>
    <col min="13829" max="13829" width="16.33203125" style="2" customWidth="1"/>
    <col min="13830" max="13831" width="14" style="2" bestFit="1" customWidth="1"/>
    <col min="13832" max="13832" width="15.6640625" style="2" customWidth="1"/>
    <col min="13833" max="13833" width="13.109375" style="2" bestFit="1" customWidth="1"/>
    <col min="13834" max="13834" width="15.44140625" style="2" customWidth="1"/>
    <col min="13835" max="13835" width="14.33203125" style="2" bestFit="1" customWidth="1"/>
    <col min="13836" max="13836" width="14" style="2" bestFit="1" customWidth="1"/>
    <col min="13837" max="14080" width="9.109375" style="2"/>
    <col min="14081" max="14081" width="38.6640625" style="2" customWidth="1"/>
    <col min="14082" max="14082" width="16" style="2" customWidth="1"/>
    <col min="14083" max="14083" width="14" style="2" bestFit="1" customWidth="1"/>
    <col min="14084" max="14084" width="15.44140625" style="2" bestFit="1" customWidth="1"/>
    <col min="14085" max="14085" width="16.33203125" style="2" customWidth="1"/>
    <col min="14086" max="14087" width="14" style="2" bestFit="1" customWidth="1"/>
    <col min="14088" max="14088" width="15.6640625" style="2" customWidth="1"/>
    <col min="14089" max="14089" width="13.109375" style="2" bestFit="1" customWidth="1"/>
    <col min="14090" max="14090" width="15.44140625" style="2" customWidth="1"/>
    <col min="14091" max="14091" width="14.33203125" style="2" bestFit="1" customWidth="1"/>
    <col min="14092" max="14092" width="14" style="2" bestFit="1" customWidth="1"/>
    <col min="14093" max="14336" width="9.109375" style="2"/>
    <col min="14337" max="14337" width="38.6640625" style="2" customWidth="1"/>
    <col min="14338" max="14338" width="16" style="2" customWidth="1"/>
    <col min="14339" max="14339" width="14" style="2" bestFit="1" customWidth="1"/>
    <col min="14340" max="14340" width="15.44140625" style="2" bestFit="1" customWidth="1"/>
    <col min="14341" max="14341" width="16.33203125" style="2" customWidth="1"/>
    <col min="14342" max="14343" width="14" style="2" bestFit="1" customWidth="1"/>
    <col min="14344" max="14344" width="15.6640625" style="2" customWidth="1"/>
    <col min="14345" max="14345" width="13.109375" style="2" bestFit="1" customWidth="1"/>
    <col min="14346" max="14346" width="15.44140625" style="2" customWidth="1"/>
    <col min="14347" max="14347" width="14.33203125" style="2" bestFit="1" customWidth="1"/>
    <col min="14348" max="14348" width="14" style="2" bestFit="1" customWidth="1"/>
    <col min="14349" max="14592" width="9.109375" style="2"/>
    <col min="14593" max="14593" width="38.6640625" style="2" customWidth="1"/>
    <col min="14594" max="14594" width="16" style="2" customWidth="1"/>
    <col min="14595" max="14595" width="14" style="2" bestFit="1" customWidth="1"/>
    <col min="14596" max="14596" width="15.44140625" style="2" bestFit="1" customWidth="1"/>
    <col min="14597" max="14597" width="16.33203125" style="2" customWidth="1"/>
    <col min="14598" max="14599" width="14" style="2" bestFit="1" customWidth="1"/>
    <col min="14600" max="14600" width="15.6640625" style="2" customWidth="1"/>
    <col min="14601" max="14601" width="13.109375" style="2" bestFit="1" customWidth="1"/>
    <col min="14602" max="14602" width="15.44140625" style="2" customWidth="1"/>
    <col min="14603" max="14603" width="14.33203125" style="2" bestFit="1" customWidth="1"/>
    <col min="14604" max="14604" width="14" style="2" bestFit="1" customWidth="1"/>
    <col min="14605" max="14848" width="9.109375" style="2"/>
    <col min="14849" max="14849" width="38.6640625" style="2" customWidth="1"/>
    <col min="14850" max="14850" width="16" style="2" customWidth="1"/>
    <col min="14851" max="14851" width="14" style="2" bestFit="1" customWidth="1"/>
    <col min="14852" max="14852" width="15.44140625" style="2" bestFit="1" customWidth="1"/>
    <col min="14853" max="14853" width="16.33203125" style="2" customWidth="1"/>
    <col min="14854" max="14855" width="14" style="2" bestFit="1" customWidth="1"/>
    <col min="14856" max="14856" width="15.6640625" style="2" customWidth="1"/>
    <col min="14857" max="14857" width="13.109375" style="2" bestFit="1" customWidth="1"/>
    <col min="14858" max="14858" width="15.44140625" style="2" customWidth="1"/>
    <col min="14859" max="14859" width="14.33203125" style="2" bestFit="1" customWidth="1"/>
    <col min="14860" max="14860" width="14" style="2" bestFit="1" customWidth="1"/>
    <col min="14861" max="15104" width="9.109375" style="2"/>
    <col min="15105" max="15105" width="38.6640625" style="2" customWidth="1"/>
    <col min="15106" max="15106" width="16" style="2" customWidth="1"/>
    <col min="15107" max="15107" width="14" style="2" bestFit="1" customWidth="1"/>
    <col min="15108" max="15108" width="15.44140625" style="2" bestFit="1" customWidth="1"/>
    <col min="15109" max="15109" width="16.33203125" style="2" customWidth="1"/>
    <col min="15110" max="15111" width="14" style="2" bestFit="1" customWidth="1"/>
    <col min="15112" max="15112" width="15.6640625" style="2" customWidth="1"/>
    <col min="15113" max="15113" width="13.109375" style="2" bestFit="1" customWidth="1"/>
    <col min="15114" max="15114" width="15.44140625" style="2" customWidth="1"/>
    <col min="15115" max="15115" width="14.33203125" style="2" bestFit="1" customWidth="1"/>
    <col min="15116" max="15116" width="14" style="2" bestFit="1" customWidth="1"/>
    <col min="15117" max="15360" width="9.109375" style="2"/>
    <col min="15361" max="15361" width="38.6640625" style="2" customWidth="1"/>
    <col min="15362" max="15362" width="16" style="2" customWidth="1"/>
    <col min="15363" max="15363" width="14" style="2" bestFit="1" customWidth="1"/>
    <col min="15364" max="15364" width="15.44140625" style="2" bestFit="1" customWidth="1"/>
    <col min="15365" max="15365" width="16.33203125" style="2" customWidth="1"/>
    <col min="15366" max="15367" width="14" style="2" bestFit="1" customWidth="1"/>
    <col min="15368" max="15368" width="15.6640625" style="2" customWidth="1"/>
    <col min="15369" max="15369" width="13.109375" style="2" bestFit="1" customWidth="1"/>
    <col min="15370" max="15370" width="15.44140625" style="2" customWidth="1"/>
    <col min="15371" max="15371" width="14.33203125" style="2" bestFit="1" customWidth="1"/>
    <col min="15372" max="15372" width="14" style="2" bestFit="1" customWidth="1"/>
    <col min="15373" max="15616" width="9.109375" style="2"/>
    <col min="15617" max="15617" width="38.6640625" style="2" customWidth="1"/>
    <col min="15618" max="15618" width="16" style="2" customWidth="1"/>
    <col min="15619" max="15619" width="14" style="2" bestFit="1" customWidth="1"/>
    <col min="15620" max="15620" width="15.44140625" style="2" bestFit="1" customWidth="1"/>
    <col min="15621" max="15621" width="16.33203125" style="2" customWidth="1"/>
    <col min="15622" max="15623" width="14" style="2" bestFit="1" customWidth="1"/>
    <col min="15624" max="15624" width="15.6640625" style="2" customWidth="1"/>
    <col min="15625" max="15625" width="13.109375" style="2" bestFit="1" customWidth="1"/>
    <col min="15626" max="15626" width="15.44140625" style="2" customWidth="1"/>
    <col min="15627" max="15627" width="14.33203125" style="2" bestFit="1" customWidth="1"/>
    <col min="15628" max="15628" width="14" style="2" bestFit="1" customWidth="1"/>
    <col min="15629" max="15872" width="9.109375" style="2"/>
    <col min="15873" max="15873" width="38.6640625" style="2" customWidth="1"/>
    <col min="15874" max="15874" width="16" style="2" customWidth="1"/>
    <col min="15875" max="15875" width="14" style="2" bestFit="1" customWidth="1"/>
    <col min="15876" max="15876" width="15.44140625" style="2" bestFit="1" customWidth="1"/>
    <col min="15877" max="15877" width="16.33203125" style="2" customWidth="1"/>
    <col min="15878" max="15879" width="14" style="2" bestFit="1" customWidth="1"/>
    <col min="15880" max="15880" width="15.6640625" style="2" customWidth="1"/>
    <col min="15881" max="15881" width="13.109375" style="2" bestFit="1" customWidth="1"/>
    <col min="15882" max="15882" width="15.44140625" style="2" customWidth="1"/>
    <col min="15883" max="15883" width="14.33203125" style="2" bestFit="1" customWidth="1"/>
    <col min="15884" max="15884" width="14" style="2" bestFit="1" customWidth="1"/>
    <col min="15885" max="16128" width="9.109375" style="2"/>
    <col min="16129" max="16129" width="38.6640625" style="2" customWidth="1"/>
    <col min="16130" max="16130" width="16" style="2" customWidth="1"/>
    <col min="16131" max="16131" width="14" style="2" bestFit="1" customWidth="1"/>
    <col min="16132" max="16132" width="15.44140625" style="2" bestFit="1" customWidth="1"/>
    <col min="16133" max="16133" width="16.33203125" style="2" customWidth="1"/>
    <col min="16134" max="16135" width="14" style="2" bestFit="1" customWidth="1"/>
    <col min="16136" max="16136" width="15.6640625" style="2" customWidth="1"/>
    <col min="16137" max="16137" width="13.109375" style="2" bestFit="1" customWidth="1"/>
    <col min="16138" max="16138" width="15.44140625" style="2" customWidth="1"/>
    <col min="16139" max="16139" width="14.33203125" style="2" bestFit="1" customWidth="1"/>
    <col min="16140" max="16140" width="14" style="2" bestFit="1" customWidth="1"/>
    <col min="16141" max="16384" width="9.109375" style="2"/>
  </cols>
  <sheetData>
    <row r="1" spans="1:12">
      <c r="A1" s="94" t="s">
        <v>851</v>
      </c>
      <c r="B1" s="95"/>
      <c r="C1" s="95"/>
      <c r="D1" s="95"/>
      <c r="E1" s="96" t="s">
        <v>852</v>
      </c>
      <c r="F1" s="97"/>
      <c r="G1" s="98"/>
      <c r="H1" s="99"/>
      <c r="I1" s="95"/>
      <c r="J1" s="94" t="s">
        <v>853</v>
      </c>
      <c r="K1" s="99"/>
      <c r="L1" s="95"/>
    </row>
    <row r="2" spans="1:12">
      <c r="A2" s="100"/>
      <c r="B2" s="100"/>
      <c r="C2" s="100"/>
      <c r="D2" s="100"/>
      <c r="E2" s="100"/>
      <c r="F2" s="100"/>
      <c r="G2" s="100"/>
      <c r="H2" s="100"/>
      <c r="I2" s="100"/>
      <c r="J2" s="100"/>
      <c r="K2" s="100"/>
      <c r="L2" s="101"/>
    </row>
    <row r="3" spans="1:12">
      <c r="A3" s="102" t="s">
        <v>854</v>
      </c>
      <c r="B3" s="103"/>
      <c r="C3" s="104"/>
      <c r="D3" s="100"/>
      <c r="E3" s="105"/>
      <c r="F3" s="106"/>
      <c r="G3" s="106"/>
      <c r="H3" s="107"/>
      <c r="I3" s="100"/>
      <c r="J3" s="100"/>
      <c r="K3" s="100"/>
      <c r="L3" s="101"/>
    </row>
    <row r="4" spans="1:12">
      <c r="A4" s="102"/>
      <c r="B4" s="102"/>
      <c r="C4" s="102"/>
      <c r="D4" s="100"/>
      <c r="E4" s="100" t="s">
        <v>855</v>
      </c>
      <c r="F4" s="100"/>
      <c r="G4" s="100"/>
      <c r="H4" s="100" t="s">
        <v>856</v>
      </c>
      <c r="I4" s="100"/>
      <c r="J4" s="100"/>
      <c r="K4" s="100"/>
      <c r="L4" s="101"/>
    </row>
    <row r="5" spans="1:12">
      <c r="A5" s="102"/>
      <c r="B5" s="102"/>
      <c r="C5" s="102"/>
      <c r="D5" s="100"/>
      <c r="E5" s="102" t="s">
        <v>857</v>
      </c>
      <c r="F5" s="100"/>
      <c r="G5" s="100"/>
      <c r="H5" s="102" t="s">
        <v>858</v>
      </c>
      <c r="I5" s="100"/>
      <c r="J5" s="100"/>
      <c r="K5" s="100"/>
      <c r="L5" s="101"/>
    </row>
    <row r="6" spans="1:12" ht="15.6">
      <c r="A6" s="102" t="s">
        <v>859</v>
      </c>
      <c r="B6" s="103"/>
      <c r="C6" s="104"/>
      <c r="D6" s="100"/>
      <c r="E6" s="74" t="s">
        <v>860</v>
      </c>
      <c r="F6" s="108"/>
      <c r="G6" s="100"/>
      <c r="H6" s="102" t="s">
        <v>861</v>
      </c>
      <c r="I6" s="100"/>
      <c r="J6" s="100"/>
      <c r="K6" s="100"/>
      <c r="L6" s="101"/>
    </row>
    <row r="7" spans="1:12" ht="15.6">
      <c r="A7" s="102"/>
      <c r="B7" s="102"/>
      <c r="C7" s="102"/>
      <c r="D7" s="100"/>
      <c r="E7" s="74" t="s">
        <v>862</v>
      </c>
      <c r="F7" s="108"/>
      <c r="G7" s="100"/>
      <c r="H7" s="100"/>
      <c r="I7" s="100"/>
      <c r="J7" s="100"/>
      <c r="K7" s="100"/>
      <c r="L7" s="101"/>
    </row>
    <row r="8" spans="1:12" ht="15.6">
      <c r="A8" s="102"/>
      <c r="B8" s="102"/>
      <c r="C8" s="102"/>
      <c r="D8" s="100"/>
      <c r="E8" s="74" t="s">
        <v>863</v>
      </c>
      <c r="F8" s="109"/>
      <c r="G8" s="100"/>
      <c r="H8" s="100"/>
      <c r="I8" s="100"/>
      <c r="J8" s="100"/>
      <c r="K8" s="100"/>
      <c r="L8" s="101"/>
    </row>
    <row r="9" spans="1:12">
      <c r="A9" s="102"/>
      <c r="B9" s="102"/>
      <c r="C9" s="102"/>
      <c r="D9" s="100"/>
      <c r="G9" s="100"/>
      <c r="H9" s="100"/>
      <c r="I9" s="100"/>
      <c r="J9" s="100"/>
      <c r="K9" s="100"/>
      <c r="L9" s="101"/>
    </row>
    <row r="10" spans="1:12" ht="13.8">
      <c r="A10" s="102"/>
      <c r="B10" s="102"/>
      <c r="C10" s="102"/>
      <c r="D10" s="100"/>
      <c r="E10" s="110"/>
      <c r="F10" s="109"/>
      <c r="G10" s="100"/>
      <c r="H10" s="100"/>
      <c r="I10" s="100"/>
      <c r="J10" s="100"/>
      <c r="K10" s="100"/>
      <c r="L10" s="101"/>
    </row>
    <row r="11" spans="1:12">
      <c r="A11" s="102" t="s">
        <v>864</v>
      </c>
      <c r="B11" s="103"/>
      <c r="C11" s="104"/>
      <c r="D11" s="100"/>
      <c r="E11" s="111"/>
      <c r="F11" s="112"/>
      <c r="G11" s="100"/>
      <c r="H11" s="100"/>
      <c r="I11" s="100"/>
      <c r="J11" s="100"/>
      <c r="K11" s="100"/>
      <c r="L11" s="101"/>
    </row>
    <row r="12" spans="1:12">
      <c r="A12" s="102"/>
      <c r="B12" s="102"/>
      <c r="C12" s="102"/>
      <c r="D12" s="100"/>
      <c r="E12" s="108"/>
      <c r="F12" s="108"/>
      <c r="G12" s="100"/>
      <c r="H12" s="100"/>
      <c r="I12" s="100"/>
      <c r="J12" s="100"/>
      <c r="K12" s="100"/>
      <c r="L12" s="101"/>
    </row>
    <row r="13" spans="1:12">
      <c r="A13" s="102"/>
      <c r="B13" s="102"/>
      <c r="C13" s="102"/>
      <c r="D13" s="100"/>
      <c r="E13" s="108"/>
      <c r="F13" s="108"/>
      <c r="G13" s="100"/>
      <c r="H13" s="100"/>
      <c r="I13" s="100"/>
      <c r="J13" s="100"/>
      <c r="K13" s="100"/>
      <c r="L13" s="101"/>
    </row>
    <row r="14" spans="1:12">
      <c r="A14" s="3" t="s">
        <v>865</v>
      </c>
      <c r="B14" s="102"/>
      <c r="C14" s="102"/>
      <c r="D14" s="100"/>
      <c r="E14" s="108"/>
      <c r="F14" s="108"/>
      <c r="G14" s="100"/>
      <c r="H14" s="100"/>
      <c r="I14" s="100"/>
      <c r="J14" s="100"/>
      <c r="K14" s="100"/>
      <c r="L14" s="101"/>
    </row>
    <row r="15" spans="1:12">
      <c r="A15" s="100"/>
      <c r="B15" s="102"/>
      <c r="C15" s="102"/>
      <c r="D15" s="100"/>
      <c r="E15" s="108"/>
      <c r="F15" s="108"/>
      <c r="G15" s="100"/>
      <c r="H15" s="100"/>
      <c r="I15" s="100"/>
      <c r="J15" s="100"/>
      <c r="K15" s="100"/>
      <c r="L15" s="101"/>
    </row>
    <row r="16" spans="1:12">
      <c r="A16" s="102"/>
      <c r="B16" s="102"/>
      <c r="C16" s="102"/>
      <c r="D16" s="100"/>
      <c r="E16" s="100"/>
      <c r="F16" s="100"/>
      <c r="G16" s="100"/>
      <c r="H16" s="100"/>
      <c r="I16" s="100"/>
      <c r="J16" s="100"/>
      <c r="K16" s="100"/>
      <c r="L16" s="101"/>
    </row>
    <row r="17" spans="1:12">
      <c r="A17" s="113"/>
      <c r="B17" s="114" t="s">
        <v>866</v>
      </c>
      <c r="C17" s="114"/>
      <c r="D17" s="114" t="s">
        <v>867</v>
      </c>
      <c r="E17" s="114"/>
      <c r="F17" s="114"/>
      <c r="G17" s="114"/>
      <c r="H17" s="115" t="s">
        <v>868</v>
      </c>
      <c r="I17" s="116"/>
      <c r="J17" s="117" t="s">
        <v>869</v>
      </c>
      <c r="K17" s="114"/>
      <c r="L17" s="114" t="s">
        <v>870</v>
      </c>
    </row>
    <row r="18" spans="1:12">
      <c r="A18" s="118"/>
      <c r="B18" s="119" t="s">
        <v>871</v>
      </c>
      <c r="C18" s="119" t="s">
        <v>872</v>
      </c>
      <c r="D18" s="119" t="s">
        <v>869</v>
      </c>
      <c r="E18" s="119" t="s">
        <v>873</v>
      </c>
      <c r="F18" s="119" t="s">
        <v>874</v>
      </c>
      <c r="G18" s="119" t="s">
        <v>875</v>
      </c>
      <c r="H18" s="119" t="s">
        <v>876</v>
      </c>
      <c r="I18" s="120" t="s">
        <v>877</v>
      </c>
      <c r="J18" s="119" t="s">
        <v>878</v>
      </c>
      <c r="K18" s="119" t="s">
        <v>54</v>
      </c>
      <c r="L18" s="119" t="s">
        <v>879</v>
      </c>
    </row>
    <row r="19" spans="1:12">
      <c r="A19" s="118"/>
      <c r="B19" s="119" t="s">
        <v>880</v>
      </c>
      <c r="C19" s="119" t="s">
        <v>880</v>
      </c>
      <c r="D19" s="119" t="s">
        <v>880</v>
      </c>
      <c r="E19" s="119" t="s">
        <v>880</v>
      </c>
      <c r="F19" s="119" t="s">
        <v>880</v>
      </c>
      <c r="G19" s="119" t="s">
        <v>880</v>
      </c>
      <c r="H19" s="119" t="s">
        <v>880</v>
      </c>
      <c r="I19" s="119" t="s">
        <v>880</v>
      </c>
      <c r="J19" s="119" t="s">
        <v>880</v>
      </c>
      <c r="K19" s="119" t="s">
        <v>880</v>
      </c>
      <c r="L19" s="119" t="s">
        <v>880</v>
      </c>
    </row>
    <row r="20" spans="1:12">
      <c r="A20" s="121" t="s">
        <v>881</v>
      </c>
      <c r="B20" s="122" t="s">
        <v>882</v>
      </c>
      <c r="C20" s="122" t="s">
        <v>882</v>
      </c>
      <c r="D20" s="122" t="s">
        <v>882</v>
      </c>
      <c r="E20" s="122" t="s">
        <v>882</v>
      </c>
      <c r="F20" s="122" t="s">
        <v>882</v>
      </c>
      <c r="G20" s="122" t="s">
        <v>882</v>
      </c>
      <c r="H20" s="122" t="s">
        <v>882</v>
      </c>
      <c r="I20" s="122" t="s">
        <v>882</v>
      </c>
      <c r="J20" s="122" t="s">
        <v>882</v>
      </c>
      <c r="K20" s="122" t="s">
        <v>882</v>
      </c>
      <c r="L20" s="122" t="s">
        <v>882</v>
      </c>
    </row>
    <row r="21" spans="1:12">
      <c r="A21" s="123" t="s">
        <v>883</v>
      </c>
      <c r="B21" s="124"/>
      <c r="C21" s="124" t="e">
        <f>#REF!</f>
        <v>#REF!</v>
      </c>
      <c r="D21" s="124" t="e">
        <f>#REF!</f>
        <v>#REF!</v>
      </c>
      <c r="E21" s="124"/>
      <c r="F21" s="124"/>
      <c r="G21" s="124"/>
      <c r="H21" s="124"/>
      <c r="I21" s="124"/>
      <c r="J21" s="124"/>
      <c r="K21" s="124"/>
      <c r="L21" s="124"/>
    </row>
    <row r="22" spans="1:12">
      <c r="A22" s="125" t="s">
        <v>884</v>
      </c>
      <c r="B22" s="126"/>
      <c r="C22" s="124" t="e">
        <f>#REF!</f>
        <v>#REF!</v>
      </c>
      <c r="D22" s="124" t="e">
        <f>#REF!</f>
        <v>#REF!</v>
      </c>
      <c r="E22" s="124"/>
      <c r="F22" s="124"/>
      <c r="G22" s="124"/>
      <c r="H22" s="124"/>
      <c r="I22" s="124"/>
      <c r="J22" s="127"/>
      <c r="K22" s="127"/>
      <c r="L22" s="127"/>
    </row>
    <row r="23" spans="1:12">
      <c r="A23" s="125" t="s">
        <v>885</v>
      </c>
      <c r="B23" s="124"/>
      <c r="C23" s="124" t="e">
        <f>#REF!</f>
        <v>#REF!</v>
      </c>
      <c r="D23" s="124" t="e">
        <f>#REF!</f>
        <v>#REF!</v>
      </c>
      <c r="E23" s="124"/>
      <c r="F23" s="124"/>
      <c r="G23" s="124"/>
      <c r="H23" s="124"/>
      <c r="I23" s="124"/>
      <c r="J23" s="127"/>
      <c r="K23" s="127"/>
      <c r="L23" s="127"/>
    </row>
    <row r="24" spans="1:12">
      <c r="A24" s="125" t="s">
        <v>886</v>
      </c>
      <c r="B24" s="128" t="str">
        <f>IF(B21&lt;1,"",IF((B22+B23)&gt;=0.25*(B21+B22+B23),"YES","NO"))</f>
        <v/>
      </c>
      <c r="C24" s="128" t="e">
        <f>IF(C21&lt;1,"",IF((C22+C23)&gt;=0.1*(C21+C22+C23),"YES","NO"))</f>
        <v>#REF!</v>
      </c>
      <c r="D24" s="128" t="e">
        <f>IF(D21&lt;1,"",IF((D22+D23)&gt;=0.1*(D21+D22+D23),"YES","NO"))</f>
        <v>#REF!</v>
      </c>
      <c r="E24" s="128" t="str">
        <f>IF(E21&lt;1,"",IF((E22+E23)&gt;=0.1*(E21+E22+E23),"YES","NO"))</f>
        <v/>
      </c>
      <c r="F24" s="128" t="str">
        <f>IF(F21&lt;1,"",IF((F22+F23)&gt;=0.1*(F21+F22+F23),"YES","NO"))</f>
        <v/>
      </c>
      <c r="G24" s="128" t="str">
        <f>IF(G21&lt;1,"",IF((G22+G23)&gt;=0.25*(G21+G22+G23),"YES","NO"))</f>
        <v/>
      </c>
      <c r="H24" s="128" t="str">
        <f>IF(H21&lt;1,"",IF((H22+H23)&gt;=0.1*(H21+H22+H23),"YES","NO"))</f>
        <v/>
      </c>
      <c r="I24" s="128" t="str">
        <f>IF(I21&lt;1,"",IF((I22+I23)&gt;=0.1*(I21+I22+I23),"YES","NO"))</f>
        <v/>
      </c>
      <c r="J24" s="129"/>
      <c r="K24" s="129"/>
      <c r="L24" s="129"/>
    </row>
    <row r="25" spans="1:12">
      <c r="A25" s="125" t="s">
        <v>887</v>
      </c>
      <c r="B25" s="124"/>
      <c r="C25" s="124" t="e">
        <f>#REF!</f>
        <v>#REF!</v>
      </c>
      <c r="D25" s="124" t="e">
        <f>#REF!</f>
        <v>#REF!</v>
      </c>
      <c r="E25" s="124"/>
      <c r="F25" s="124"/>
      <c r="G25" s="124"/>
      <c r="H25" s="124"/>
      <c r="I25" s="130"/>
      <c r="J25" s="124"/>
      <c r="K25" s="124"/>
      <c r="L25" s="129"/>
    </row>
    <row r="26" spans="1:12">
      <c r="A26" s="125" t="s">
        <v>888</v>
      </c>
      <c r="B26" s="124"/>
      <c r="C26" s="124" t="e">
        <f>#REF!</f>
        <v>#REF!</v>
      </c>
      <c r="D26" s="124" t="e">
        <f>#REF!</f>
        <v>#REF!</v>
      </c>
      <c r="E26" s="124"/>
      <c r="F26" s="124"/>
      <c r="G26" s="124"/>
      <c r="H26" s="124"/>
      <c r="I26" s="130"/>
      <c r="J26" s="124"/>
      <c r="K26" s="124"/>
      <c r="L26" s="129"/>
    </row>
    <row r="27" spans="1:12">
      <c r="A27" s="125" t="s">
        <v>889</v>
      </c>
      <c r="B27" s="124"/>
      <c r="C27" s="124" t="e">
        <f>#REF!</f>
        <v>#REF!</v>
      </c>
      <c r="D27" s="124" t="e">
        <f>#REF!</f>
        <v>#REF!</v>
      </c>
      <c r="E27" s="124"/>
      <c r="F27" s="124"/>
      <c r="G27" s="124"/>
      <c r="H27" s="130"/>
      <c r="I27" s="130"/>
      <c r="J27" s="130"/>
      <c r="K27" s="124"/>
      <c r="L27" s="129"/>
    </row>
    <row r="28" spans="1:12">
      <c r="A28" s="125" t="s">
        <v>890</v>
      </c>
      <c r="B28" s="124"/>
      <c r="C28" s="124" t="e">
        <f>#REF!</f>
        <v>#REF!</v>
      </c>
      <c r="D28" s="124" t="e">
        <f>#REF!</f>
        <v>#REF!</v>
      </c>
      <c r="E28" s="124"/>
      <c r="F28" s="124"/>
      <c r="G28" s="124"/>
      <c r="H28" s="124"/>
      <c r="I28" s="124"/>
      <c r="J28" s="124"/>
      <c r="K28" s="124"/>
      <c r="L28" s="129"/>
    </row>
    <row r="29" spans="1:12">
      <c r="A29" s="125" t="s">
        <v>891</v>
      </c>
      <c r="B29" s="124"/>
      <c r="C29" s="124" t="e">
        <f>#REF!</f>
        <v>#REF!</v>
      </c>
      <c r="D29" s="124" t="e">
        <f>#REF!</f>
        <v>#REF!</v>
      </c>
      <c r="E29" s="124"/>
      <c r="F29" s="124"/>
      <c r="G29" s="124"/>
      <c r="H29" s="124"/>
      <c r="I29" s="124"/>
      <c r="J29" s="124"/>
      <c r="K29" s="124"/>
      <c r="L29" s="129"/>
    </row>
    <row r="30" spans="1:12">
      <c r="A30" s="125" t="s">
        <v>129</v>
      </c>
      <c r="B30" s="124"/>
      <c r="C30" s="124" t="e">
        <f>#REF!</f>
        <v>#REF!</v>
      </c>
      <c r="D30" s="124" t="e">
        <f>#REF!</f>
        <v>#REF!</v>
      </c>
      <c r="E30" s="124"/>
      <c r="F30" s="124"/>
      <c r="G30" s="124"/>
      <c r="H30" s="124"/>
      <c r="I30" s="124"/>
      <c r="J30" s="124"/>
      <c r="K30" s="124"/>
      <c r="L30" s="129"/>
    </row>
    <row r="31" spans="1:12">
      <c r="A31" s="125" t="s">
        <v>892</v>
      </c>
      <c r="B31" s="130"/>
      <c r="C31" s="124" t="e">
        <f>#REF!</f>
        <v>#REF!</v>
      </c>
      <c r="D31" s="124" t="e">
        <f>#REF!</f>
        <v>#REF!</v>
      </c>
      <c r="E31" s="124"/>
      <c r="F31" s="124"/>
      <c r="G31" s="124"/>
      <c r="H31" s="124"/>
      <c r="I31" s="124"/>
      <c r="J31" s="124"/>
      <c r="K31" s="124"/>
      <c r="L31" s="129"/>
    </row>
    <row r="32" spans="1:12">
      <c r="A32" s="131" t="s">
        <v>893</v>
      </c>
      <c r="B32" s="132">
        <f t="shared" ref="B32:L32" si="0">SUM(B21:B31)-B28-B30</f>
        <v>0</v>
      </c>
      <c r="C32" s="128" t="e">
        <f t="shared" si="0"/>
        <v>#REF!</v>
      </c>
      <c r="D32" s="128" t="e">
        <f t="shared" si="0"/>
        <v>#REF!</v>
      </c>
      <c r="E32" s="128">
        <f t="shared" si="0"/>
        <v>0</v>
      </c>
      <c r="F32" s="128">
        <f t="shared" si="0"/>
        <v>0</v>
      </c>
      <c r="G32" s="128">
        <f t="shared" si="0"/>
        <v>0</v>
      </c>
      <c r="H32" s="128">
        <f>SUM(H21:H31)-H28-H30</f>
        <v>0</v>
      </c>
      <c r="I32" s="128">
        <f t="shared" si="0"/>
        <v>0</v>
      </c>
      <c r="J32" s="128">
        <f>SUM(J21:J31)-J28-J30</f>
        <v>0</v>
      </c>
      <c r="K32" s="128">
        <f>SUM(K21:K31)-K28-K30</f>
        <v>0</v>
      </c>
      <c r="L32" s="128">
        <f t="shared" si="0"/>
        <v>0</v>
      </c>
    </row>
    <row r="33" spans="1:12">
      <c r="A33" s="95"/>
      <c r="B33" s="95"/>
      <c r="C33" s="95"/>
      <c r="D33" s="95"/>
      <c r="E33" s="95"/>
      <c r="F33" s="95"/>
      <c r="G33" s="95"/>
      <c r="H33" s="95"/>
      <c r="I33" s="95"/>
      <c r="J33" s="95"/>
      <c r="K33" s="95"/>
      <c r="L33" s="95"/>
    </row>
    <row r="34" spans="1:12">
      <c r="A34" s="95"/>
      <c r="B34" s="95"/>
      <c r="C34" s="95"/>
      <c r="D34" s="95"/>
      <c r="E34" s="95"/>
      <c r="F34" s="95"/>
      <c r="G34" s="95"/>
      <c r="H34" s="95"/>
      <c r="I34" s="95"/>
      <c r="J34" s="95"/>
      <c r="K34" s="95"/>
      <c r="L34" s="95"/>
    </row>
    <row r="35" spans="1:12">
      <c r="A35" s="95"/>
      <c r="B35" s="95"/>
      <c r="C35" s="95"/>
      <c r="D35" s="95"/>
      <c r="E35" s="95"/>
      <c r="F35" s="95"/>
      <c r="G35" s="95"/>
      <c r="H35" s="95"/>
      <c r="I35" s="95"/>
      <c r="J35" s="95"/>
      <c r="K35" s="95"/>
      <c r="L35" s="95"/>
    </row>
    <row r="36" spans="1:12">
      <c r="A36" s="100" t="s">
        <v>894</v>
      </c>
      <c r="B36" s="100"/>
      <c r="C36" s="100"/>
      <c r="D36" s="100"/>
      <c r="E36" s="100"/>
      <c r="F36" s="100"/>
      <c r="G36" s="100"/>
      <c r="H36" s="100"/>
      <c r="I36" s="100" t="s">
        <v>895</v>
      </c>
      <c r="J36" s="133"/>
      <c r="K36" s="112"/>
      <c r="L36" s="108"/>
    </row>
    <row r="37" spans="1:12">
      <c r="A37" s="100" t="s">
        <v>896</v>
      </c>
      <c r="B37" s="100"/>
      <c r="C37" s="100"/>
      <c r="D37" s="100"/>
      <c r="E37" s="100"/>
      <c r="F37" s="100"/>
      <c r="G37" s="100" t="s">
        <v>870</v>
      </c>
      <c r="H37" s="100"/>
      <c r="I37" s="100" t="s">
        <v>897</v>
      </c>
      <c r="J37" s="136"/>
      <c r="K37" s="112"/>
      <c r="L37" s="108"/>
    </row>
    <row r="38" spans="1:12">
      <c r="A38" s="100" t="s">
        <v>898</v>
      </c>
      <c r="B38" s="100"/>
      <c r="C38" s="100"/>
      <c r="D38" s="100"/>
      <c r="E38" s="100"/>
      <c r="F38" s="100"/>
      <c r="G38" s="100"/>
      <c r="H38" s="100"/>
      <c r="I38" s="100" t="s">
        <v>899</v>
      </c>
      <c r="J38" s="111"/>
      <c r="K38" s="112"/>
      <c r="L38" s="108"/>
    </row>
    <row r="39" spans="1:12">
      <c r="A39" s="100"/>
      <c r="B39" s="100"/>
      <c r="C39" s="100"/>
      <c r="D39" s="100"/>
      <c r="E39" s="100"/>
      <c r="F39" s="100"/>
      <c r="G39" s="100"/>
      <c r="H39" s="100"/>
      <c r="I39" s="100" t="s">
        <v>0</v>
      </c>
      <c r="J39" s="111"/>
      <c r="K39" s="112"/>
      <c r="L39" s="108"/>
    </row>
    <row r="40" spans="1:12">
      <c r="A40" s="100"/>
      <c r="B40" s="100"/>
      <c r="C40" s="100"/>
      <c r="D40" s="100"/>
      <c r="E40" s="100"/>
      <c r="F40" s="100"/>
      <c r="G40" s="100"/>
      <c r="H40" s="100"/>
      <c r="I40" s="100"/>
      <c r="J40" s="108"/>
      <c r="K40" s="108"/>
      <c r="L40" s="108"/>
    </row>
    <row r="41" spans="1:12">
      <c r="A41" s="100"/>
      <c r="B41" s="100"/>
      <c r="C41" s="100"/>
      <c r="D41" s="100"/>
      <c r="E41" s="100"/>
      <c r="F41" s="100"/>
      <c r="G41" s="100"/>
      <c r="H41" s="100"/>
      <c r="I41" s="100"/>
      <c r="J41" s="108"/>
      <c r="K41" s="108"/>
      <c r="L41" s="108"/>
    </row>
    <row r="42" spans="1:12">
      <c r="A42" s="100"/>
      <c r="B42" s="100"/>
      <c r="C42" s="100"/>
      <c r="D42" s="100"/>
      <c r="E42" s="100"/>
      <c r="F42" s="100"/>
      <c r="G42" s="100"/>
      <c r="H42" s="100"/>
      <c r="I42" s="100"/>
      <c r="J42" s="108"/>
      <c r="K42" s="108"/>
      <c r="L42" s="108"/>
    </row>
    <row r="43" spans="1:12">
      <c r="A43" s="100"/>
      <c r="B43" s="100"/>
      <c r="C43" s="100"/>
      <c r="D43" s="100"/>
      <c r="E43" s="100"/>
      <c r="F43" s="100"/>
      <c r="G43" s="100"/>
      <c r="H43" s="100"/>
      <c r="I43" s="100"/>
      <c r="J43" s="108"/>
      <c r="K43" s="108"/>
      <c r="L43" s="108"/>
    </row>
    <row r="44" spans="1:12">
      <c r="A44" s="100"/>
      <c r="B44" s="100"/>
      <c r="C44" s="100"/>
      <c r="D44" s="100"/>
      <c r="E44" s="100"/>
      <c r="F44" s="100"/>
      <c r="G44" s="100"/>
      <c r="H44" s="100"/>
      <c r="I44" s="100"/>
      <c r="J44" s="108"/>
      <c r="K44" s="108"/>
      <c r="L44" s="108"/>
    </row>
  </sheetData>
  <conditionalFormatting sqref="B18:I18">
    <cfRule type="containsText" dxfId="113" priority="1" operator="containsText" text="NO">
      <formula>NOT(ISERROR(SEARCH("NO",B18)))</formula>
    </cfRule>
  </conditionalFormatting>
  <pageMargins left="0.7" right="0.7" top="0.75" bottom="0.75" header="0.3" footer="0.3"/>
  <pageSetup orientation="portrait" r:id="rId1"/>
  <ignoredErrors>
    <ignoredError sqref="C22:D23 C31:D31 C24:F24 I24:L24 C21:D21 C25:D25 L25 C27:D27 L26:L27 C28:D28 L28 C29:D29 L29 C30:D30 L30 L31 C26:D26" unlockedFormula="1"/>
    <ignoredError sqref="G24" formula="1"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U158"/>
  <sheetViews>
    <sheetView workbookViewId="0">
      <selection activeCell="E52" sqref="E52"/>
    </sheetView>
  </sheetViews>
  <sheetFormatPr defaultRowHeight="13.2"/>
  <cols>
    <col min="1" max="1" width="33.5546875" bestFit="1" customWidth="1"/>
    <col min="2" max="2" width="13.44140625" customWidth="1"/>
    <col min="3" max="4" width="5.6640625" customWidth="1"/>
    <col min="6" max="7" width="5.6640625" customWidth="1"/>
    <col min="9" max="10" width="5.6640625" customWidth="1"/>
    <col min="12" max="13" width="5.6640625" customWidth="1"/>
    <col min="15" max="16" width="5.6640625" customWidth="1"/>
    <col min="17" max="17" width="9.88671875" bestFit="1" customWidth="1"/>
    <col min="18" max="19" width="5.6640625" customWidth="1"/>
    <col min="20" max="20" width="13.109375" bestFit="1" customWidth="1"/>
    <col min="21" max="21" width="5.6640625" customWidth="1"/>
  </cols>
  <sheetData>
    <row r="1" spans="1:21" s="92" customFormat="1">
      <c r="A1" s="3" t="s">
        <v>900</v>
      </c>
      <c r="C1" s="326" t="str">
        <f ca="1">IF(OR(C2="x",C3="x",F2="x",F3="x",I2="x",I3="x",L2="x",L3="x",O2="x",O3="x",R2="x",R3="x",U2="x",C4="x"),"x","")</f>
        <v>x</v>
      </c>
    </row>
    <row r="2" spans="1:21" s="92" customFormat="1">
      <c r="B2" s="92" t="s">
        <v>901</v>
      </c>
      <c r="C2" s="318" t="str">
        <f ca="1">IF(COUNTIF(C7:C12,"x"),"x","")</f>
        <v/>
      </c>
      <c r="D2" s="234">
        <f ca="1">LOOKUP('180B IIIB'!A2,CAUTAU,Allocations!B4:B6)</f>
        <v>0</v>
      </c>
      <c r="E2" s="92" t="s">
        <v>902</v>
      </c>
      <c r="F2" s="318" t="str">
        <f>IF(COUNTIF(C16:C22,"x"),"x","")</f>
        <v>x</v>
      </c>
      <c r="H2" s="92" t="s">
        <v>903</v>
      </c>
      <c r="I2" s="318" t="str">
        <f>IF(COUNTIF(C25:C31,"x"),"x","")</f>
        <v>x</v>
      </c>
      <c r="K2" s="92" t="s">
        <v>879</v>
      </c>
      <c r="L2" s="318" t="str">
        <f>IF(COUNTIF(C34,"x"),"x","")</f>
        <v>x</v>
      </c>
      <c r="N2" s="92" t="s">
        <v>904</v>
      </c>
      <c r="O2" s="318" t="str">
        <f>IF(COUNTIF(C37:C40,"x"),"x","")</f>
        <v>x</v>
      </c>
      <c r="Q2" s="92" t="s">
        <v>1063</v>
      </c>
      <c r="R2" s="318" t="str">
        <f>IF(COUNTIF(C43:C55,"x"),"x","")</f>
        <v>x</v>
      </c>
      <c r="U2" s="318"/>
    </row>
    <row r="3" spans="1:21" s="92" customFormat="1">
      <c r="B3" s="92" t="s">
        <v>54</v>
      </c>
      <c r="C3" s="318" t="str">
        <f>IF(COUNTIF(C58:C64,"x"),"x","")</f>
        <v>x</v>
      </c>
      <c r="E3" s="92" t="s">
        <v>905</v>
      </c>
      <c r="F3" s="318" t="str">
        <f>IF(COUNTIF(C67:C71,"x"),"x","")</f>
        <v>x</v>
      </c>
      <c r="H3" s="92" t="s">
        <v>877</v>
      </c>
      <c r="I3" s="318" t="str">
        <f ca="1">IF(COUNTIF(C74:C78,"x"),"x","")</f>
        <v>x</v>
      </c>
      <c r="K3" s="92" t="s">
        <v>906</v>
      </c>
      <c r="L3" s="318" t="str">
        <f>IF(COUNTIF(C81:C82,"x"),"x","")</f>
        <v>x</v>
      </c>
      <c r="N3" s="92" t="s">
        <v>907</v>
      </c>
      <c r="O3" s="318" t="str">
        <f>IF(COUNTIF(C85:C86,"x"),"x","")</f>
        <v>x</v>
      </c>
      <c r="Q3" s="92" t="s">
        <v>908</v>
      </c>
      <c r="R3" s="318" t="str">
        <f>IF(COUNTIF(C89:C90,"x"),"x","")</f>
        <v>x</v>
      </c>
    </row>
    <row r="4" spans="1:21" s="92" customFormat="1">
      <c r="B4" s="92" t="s">
        <v>909</v>
      </c>
      <c r="C4" s="318" t="str">
        <f>IF(COUNTIF(C93:C94,"x"),"x","")</f>
        <v>x</v>
      </c>
    </row>
    <row r="5" spans="1:21" s="92" customFormat="1"/>
    <row r="6" spans="1:21">
      <c r="A6" s="46" t="s">
        <v>901</v>
      </c>
      <c r="B6" s="92"/>
      <c r="C6" s="92"/>
      <c r="D6" s="92"/>
      <c r="E6" s="92"/>
      <c r="F6" s="92"/>
      <c r="G6" s="92"/>
      <c r="H6" s="92"/>
      <c r="I6" s="92"/>
      <c r="J6" s="92"/>
      <c r="K6" s="92"/>
      <c r="L6" s="92"/>
      <c r="M6" s="92"/>
      <c r="N6" s="92"/>
      <c r="O6" s="92"/>
      <c r="P6" s="92"/>
      <c r="Q6" s="92"/>
      <c r="R6" s="92"/>
      <c r="S6" s="92"/>
      <c r="T6" s="92"/>
    </row>
    <row r="7" spans="1:21">
      <c r="A7" s="92" t="s">
        <v>910</v>
      </c>
      <c r="B7" s="93">
        <f ca="1">'180B IIIB'!E3</f>
        <v>0</v>
      </c>
      <c r="C7" s="218" t="str">
        <f ca="1">IF(B7=0,"","x")</f>
        <v/>
      </c>
      <c r="D7" s="3"/>
      <c r="E7" s="220" t="str">
        <f ca="1">IF(B7=0,"","Not Ok - Your budget amount does not match your allocation.")</f>
        <v/>
      </c>
      <c r="F7" s="92"/>
      <c r="G7" s="92"/>
      <c r="H7" s="92"/>
      <c r="I7" s="92"/>
      <c r="J7" s="92"/>
      <c r="K7" s="92"/>
      <c r="L7" s="92"/>
      <c r="M7" s="92"/>
      <c r="N7" s="92"/>
      <c r="O7" s="92"/>
      <c r="P7" s="92"/>
      <c r="Q7" s="92"/>
      <c r="R7" s="92"/>
      <c r="S7" s="92"/>
      <c r="T7" s="92"/>
    </row>
    <row r="8" spans="1:21">
      <c r="A8" s="92" t="s">
        <v>911</v>
      </c>
      <c r="B8" s="319">
        <f>IF(('180B IIIB'!B13+'180B IIIB'!B16+'180B IIIB'!B17+'180B IIIB'!B20+'180B IIIB'!B23)=0,0,('180B IIIB'!B13+'180B IIIB'!B16+'180B IIIB'!B17+'180B IIIB'!B20+'180B IIIB'!B23)/'180B IIIB'!B62)</f>
        <v>0.38169237118713029</v>
      </c>
      <c r="C8" s="320" t="str">
        <f>IF(AND(D8="w",B8=0),"",IF(AND(D8="w",B8&gt;0),"x",IF(B8&gt;=6%,"","x")))</f>
        <v/>
      </c>
      <c r="D8" s="219" t="str">
        <f>IF(OR('180B IIIB'!P13="x",'180B IIIB'!P16="x", '180B IIIB'!P17="x",'180B IIIB'!P20="x", '180B IIIB'!P23="x"),"w","")</f>
        <v/>
      </c>
      <c r="E8" s="250" t="str">
        <f>IF(AND(D8="w",B8&gt;0),"Not Ok - You have claimed expenses, do not also mark the exemption boxes on IIIB.",IF(D8="w","Ok - Your Access to Services are provided by other sources.",IF(B8&gt;=6%,"Ok - You provide at least 6% of your allocation to Access to Services.","Not Ok - Lines 7, 10, 11, 14 or 15 need to total at least 6% of your allocation.")))</f>
        <v>Ok - You provide at least 6% of your allocation to Access to Services.</v>
      </c>
      <c r="F8" s="250"/>
      <c r="G8" s="250"/>
      <c r="H8" s="250"/>
      <c r="I8" s="250"/>
      <c r="J8" s="250"/>
      <c r="K8" s="250"/>
      <c r="L8" s="250"/>
      <c r="M8" s="250"/>
      <c r="N8" s="92"/>
      <c r="O8" s="92"/>
      <c r="P8" s="92"/>
      <c r="Q8" s="92"/>
      <c r="R8" s="92"/>
      <c r="S8" s="92"/>
      <c r="T8" s="92"/>
    </row>
    <row r="9" spans="1:21">
      <c r="A9" s="92" t="s">
        <v>912</v>
      </c>
      <c r="B9" s="216" t="e">
        <f>IF('180B IIIB'!#REF!=0,0,('180B IIIB'!#REF!/'180B IIIB'!B62))</f>
        <v>#REF!</v>
      </c>
      <c r="C9" s="320" t="e">
        <f ca="1">IF(AND(D9="w",B9=0),"",IF(AND(D9="w",B9&gt;0),"x",IF(B9&gt;=5%,"","x")))</f>
        <v>#REF!</v>
      </c>
      <c r="D9" s="219" t="str">
        <f ca="1">IF(D2="x", "w","")</f>
        <v/>
      </c>
      <c r="E9" s="235" t="e">
        <f ca="1">IF(AND(D9="w",B9&gt;0),"Not Ok - You have received a waiver there should be no Title III dollars expensed.",IF(D9="w","Ok - You have received a waiver for this requirement.",IF(B9&gt;=5%,"Ok - You provide at least 5% of your allocation to Legal/Benefit Assistance Services.","Not Ok - You need to provide at least 5% of your allocation to Line 12.")))</f>
        <v>#REF!</v>
      </c>
      <c r="F9" s="185"/>
      <c r="G9" s="185"/>
      <c r="H9" s="185"/>
      <c r="I9" s="185"/>
      <c r="J9" s="185"/>
      <c r="K9" s="92"/>
      <c r="L9" s="92"/>
      <c r="M9" s="92"/>
      <c r="N9" s="92"/>
      <c r="O9" s="92"/>
      <c r="P9" s="92"/>
      <c r="Q9" s="92"/>
      <c r="R9" s="92"/>
      <c r="S9" s="92"/>
      <c r="T9" s="92"/>
    </row>
    <row r="10" spans="1:21">
      <c r="A10" s="92" t="s">
        <v>913</v>
      </c>
      <c r="B10" s="216">
        <f>IF(('180B IIIB'!B8+'180B IIIB'!B9+'180B IIIB'!B10)=0,0,('180B IIIB'!B8+'180B IIIB'!B9+'180B IIIB'!B10)/'180B IIIB'!B62)</f>
        <v>0</v>
      </c>
      <c r="C10" s="320" t="str">
        <f>IF(AND(D10="w",B10=0),"",IF(AND(D10="w",B10&gt;0),"x",IF(B10&gt;=7%,"","x")))</f>
        <v/>
      </c>
      <c r="D10" s="219" t="str">
        <f>IF(OR('180B IIIB'!P8="x",'180B IIIB'!P9="x",'180B IIIB'!P10="x"),"w","")</f>
        <v>w</v>
      </c>
      <c r="E10" s="221" t="str">
        <f>IF(AND(D10="w",B10&gt;=7%),"Not Ok - You have claimed expenses, do not also mark the exemption boxes on IIIB.",IF(D10="w","OK - This service is provided by other funding or agencies.",IF(B10&gt;=7%,"Ok - You provide at least 7% of your allocation to In-Home Services.","Not Ok - Lines 2, 3 or 4 need to total at least 7% of your allocation.")))</f>
        <v>OK - This service is provided by other funding or agencies.</v>
      </c>
      <c r="F10" s="185"/>
      <c r="G10" s="185"/>
      <c r="H10" s="185"/>
      <c r="I10" s="185"/>
      <c r="J10" s="92"/>
      <c r="K10" s="92"/>
      <c r="L10" s="92"/>
      <c r="M10" s="92"/>
      <c r="N10" s="92"/>
      <c r="O10" s="92"/>
      <c r="P10" s="92"/>
      <c r="Q10" s="92"/>
      <c r="R10" s="92"/>
      <c r="S10" s="92"/>
      <c r="T10" s="92"/>
    </row>
    <row r="11" spans="1:21" s="92" customFormat="1">
      <c r="A11" s="2" t="s">
        <v>1047</v>
      </c>
      <c r="B11" s="216"/>
      <c r="C11" s="320" t="str">
        <f>IF(COUNTIF('180B IIIB'!O7:O61,"x"),"x","")</f>
        <v/>
      </c>
      <c r="D11" s="219" t="str">
        <f>IF(OR('180B IIIB'!P9="x",'180B IIIB'!P10="x",'180B IIIB'!P11="x"),"w","")</f>
        <v>w</v>
      </c>
      <c r="E11" s="221" t="str">
        <f>IF(C11="x","Not Ok - You have claimed expenses without expending Title III dollars.","Ok - You've claimed Title III dollars.")</f>
        <v>Ok - You've claimed Title III dollars.</v>
      </c>
      <c r="F11" s="185"/>
      <c r="G11" s="185"/>
      <c r="H11" s="185"/>
      <c r="I11" s="185"/>
    </row>
    <row r="12" spans="1:21">
      <c r="A12" s="92" t="s">
        <v>914</v>
      </c>
      <c r="B12" s="93">
        <f>SUM('180B IIIB'!D62+'180B IIIB'!E62)</f>
        <v>40000</v>
      </c>
      <c r="C12" s="219" t="str">
        <f>IF(B12&gt;=B13,"","x")</f>
        <v/>
      </c>
      <c r="D12" s="3"/>
      <c r="E12" s="221" t="str">
        <f>IF(B12&gt;=B13,"Ok - Minimum Match Met","Not Ok - Your Cash Match and/or In-Kind Match does not meet the Mimimum Match requirement.")</f>
        <v>Ok - Minimum Match Met</v>
      </c>
      <c r="F12" s="185"/>
      <c r="G12" s="185"/>
      <c r="H12" s="185"/>
      <c r="I12" s="185"/>
      <c r="J12" s="92"/>
      <c r="K12" s="92"/>
      <c r="L12" s="92"/>
      <c r="M12" s="92"/>
      <c r="N12" s="92"/>
      <c r="O12" s="92"/>
      <c r="P12" s="92"/>
      <c r="Q12" s="92"/>
      <c r="R12" s="92"/>
      <c r="S12" s="92"/>
      <c r="T12" s="92"/>
    </row>
    <row r="13" spans="1:21">
      <c r="A13" s="92" t="s">
        <v>915</v>
      </c>
      <c r="B13" s="217">
        <f>ROUNDUP('180B IIIB'!B62/9,0)</f>
        <v>37960</v>
      </c>
      <c r="C13" s="3"/>
      <c r="D13" s="3"/>
      <c r="E13" s="318"/>
      <c r="F13" s="92"/>
      <c r="G13" s="92"/>
      <c r="H13" s="92"/>
      <c r="I13" s="92"/>
      <c r="J13" s="92"/>
      <c r="K13" s="92"/>
      <c r="L13" s="92"/>
      <c r="M13" s="92"/>
      <c r="N13" s="92"/>
      <c r="O13" s="92"/>
      <c r="P13" s="92"/>
      <c r="Q13" s="92"/>
      <c r="R13" s="92"/>
      <c r="S13" s="92"/>
      <c r="T13" s="92"/>
    </row>
    <row r="14" spans="1:21">
      <c r="A14" s="92"/>
      <c r="B14" s="92"/>
      <c r="C14" s="3"/>
      <c r="D14" s="3"/>
      <c r="E14" s="92"/>
      <c r="F14" s="92"/>
      <c r="G14" s="92"/>
      <c r="H14" s="92"/>
      <c r="I14" s="92"/>
      <c r="J14" s="92"/>
      <c r="K14" s="92"/>
      <c r="L14" s="92"/>
      <c r="M14" s="92"/>
      <c r="N14" s="92"/>
      <c r="O14" s="92"/>
      <c r="P14" s="92"/>
      <c r="Q14" s="92"/>
      <c r="R14" s="92"/>
      <c r="S14" s="92"/>
      <c r="T14" s="92"/>
    </row>
    <row r="15" spans="1:21">
      <c r="A15" s="46" t="s">
        <v>902</v>
      </c>
      <c r="B15" s="92"/>
      <c r="C15" s="3"/>
      <c r="D15" s="3"/>
      <c r="E15" s="92"/>
      <c r="F15" s="92"/>
      <c r="G15" s="92"/>
      <c r="H15" s="92"/>
      <c r="I15" s="92"/>
      <c r="J15" s="92"/>
      <c r="K15" s="92"/>
      <c r="L15" s="92"/>
      <c r="M15" s="92"/>
      <c r="N15" s="92"/>
      <c r="O15" s="92"/>
      <c r="P15" s="92"/>
      <c r="Q15" s="92"/>
      <c r="R15" s="92"/>
      <c r="S15" s="92"/>
      <c r="T15" s="92"/>
    </row>
    <row r="16" spans="1:21">
      <c r="A16" s="92" t="s">
        <v>910</v>
      </c>
      <c r="B16" s="93">
        <f ca="1">'180B IIIC1'!E3</f>
        <v>0</v>
      </c>
      <c r="C16" s="218" t="str">
        <f>IF(A16=0,"","x")</f>
        <v>x</v>
      </c>
      <c r="D16" s="3"/>
      <c r="E16" s="220" t="str">
        <f ca="1">IF(B16=0,"","Not Ok - Your budget amount does not match your allocation.")</f>
        <v/>
      </c>
      <c r="F16" s="92"/>
      <c r="G16" s="92"/>
      <c r="H16" s="92"/>
      <c r="I16" s="92"/>
      <c r="J16" s="92"/>
      <c r="K16" s="92"/>
      <c r="L16" s="92"/>
      <c r="M16" s="92"/>
      <c r="N16" s="92"/>
      <c r="O16" s="92"/>
      <c r="P16" s="92"/>
      <c r="Q16" s="92"/>
      <c r="R16" s="92"/>
      <c r="S16" s="92"/>
      <c r="T16" s="92"/>
    </row>
    <row r="17" spans="1:9" s="92" customFormat="1">
      <c r="A17" s="92" t="s">
        <v>1048</v>
      </c>
      <c r="B17" s="216">
        <f>IF('180B IIIC1'!B66=0,0,('180B IIIC1'!B66/'180B IIIC1'!B62))</f>
        <v>0</v>
      </c>
      <c r="C17" s="218" t="str">
        <f>IF(B17&gt;30%,"x","")</f>
        <v/>
      </c>
      <c r="D17" s="3"/>
      <c r="E17" s="220" t="str">
        <f>IF(C17="x","Not Ok - You are allocating more than 30% to the IIIB contract.","Ok - You are allocating less than 30% to the IIIB contract.")</f>
        <v>Ok - You are allocating less than 30% to the IIIB contract.</v>
      </c>
    </row>
    <row r="18" spans="1:9" s="92" customFormat="1">
      <c r="A18" s="92" t="s">
        <v>1049</v>
      </c>
      <c r="B18" s="216">
        <f>IF('180B IIIC1'!B68=0,0,('180B IIIC1'!B68/'180B IIIC1'!B62))</f>
        <v>0</v>
      </c>
      <c r="C18" s="218" t="str">
        <f>IF(B18&gt;40%,"x","")</f>
        <v/>
      </c>
      <c r="D18" s="3"/>
      <c r="E18" s="220" t="str">
        <f>IF(C18="x","Not Ok - You are allocating more than 40% to the IIIC2 contract.","Ok - You are allocating less than 40% to the IIIC2 contract.")</f>
        <v>Ok - You are allocating less than 40% to the IIIC2 contract.</v>
      </c>
    </row>
    <row r="19" spans="1:9" s="92" customFormat="1">
      <c r="A19" s="92" t="s">
        <v>1050</v>
      </c>
      <c r="B19" s="216"/>
      <c r="C19" s="218" t="str">
        <f>IF(AND('180B IIIC1'!B68&lt;&gt;0,'180B IIIC1'!B70&lt;&gt;0),"x","")</f>
        <v/>
      </c>
      <c r="D19" s="3"/>
      <c r="E19" s="220" t="str">
        <f>IF(C19="x","Not Ok - You are transfering dollars between both the C1 and C2 contracts to each other.","Ok - You are transfering appropriately between the C1 and C2 contracts.")</f>
        <v>Ok - You are transfering appropriately between the C1 and C2 contracts.</v>
      </c>
    </row>
    <row r="20" spans="1:9" s="92" customFormat="1">
      <c r="A20" s="2" t="s">
        <v>1047</v>
      </c>
      <c r="B20" s="216"/>
      <c r="C20" s="320" t="str">
        <f>IF(COUNTIF('180B IIIC1'!O7:O61,"x"),"x","")</f>
        <v/>
      </c>
      <c r="D20" s="219" t="str">
        <f>IF(OR('180B IIIB'!P15="x",'180B IIIB'!P16="x",'180B IIIB'!P17="x"),"w","")</f>
        <v/>
      </c>
      <c r="E20" s="221" t="str">
        <f>IF(C20="x","Not Ok - You have claimed expenses without expending Title III dollars.","Ok - You've claimed Title III dollars.")</f>
        <v>Ok - You've claimed Title III dollars.</v>
      </c>
      <c r="F20" s="185"/>
      <c r="G20" s="185"/>
      <c r="H20" s="185"/>
      <c r="I20" s="185"/>
    </row>
    <row r="21" spans="1:9">
      <c r="A21" s="92" t="s">
        <v>914</v>
      </c>
      <c r="B21" s="93">
        <f>'180B IIIC1'!D62+'180B IIIC1'!E62</f>
        <v>307423</v>
      </c>
      <c r="C21" s="219" t="str">
        <f>IF(B21&gt;=B22,"","x")</f>
        <v/>
      </c>
      <c r="D21" s="3"/>
      <c r="E21" s="221" t="str">
        <f>IF(B21&gt;=B22,"Ok - Minimum Match Met","Not Ok - Your Cash Match and/or In-Kind Match does not meet the Mimimum Match requirement.")</f>
        <v>Ok - Minimum Match Met</v>
      </c>
    </row>
    <row r="22" spans="1:9">
      <c r="A22" s="92" t="s">
        <v>915</v>
      </c>
      <c r="B22" s="217">
        <f>ROUNDUP('180B IIIC1'!B62/9,0)</f>
        <v>62176</v>
      </c>
      <c r="C22" s="3"/>
      <c r="D22" s="3"/>
      <c r="E22" s="92"/>
    </row>
    <row r="23" spans="1:9">
      <c r="C23" s="3"/>
      <c r="D23" s="3"/>
    </row>
    <row r="24" spans="1:9">
      <c r="A24" s="46" t="s">
        <v>903</v>
      </c>
      <c r="C24" s="3"/>
      <c r="D24" s="3"/>
    </row>
    <row r="25" spans="1:9" s="92" customFormat="1">
      <c r="A25" s="92" t="s">
        <v>910</v>
      </c>
      <c r="B25" s="93">
        <f ca="1">'180B IIIC2'!E3</f>
        <v>0</v>
      </c>
      <c r="C25" s="218" t="str">
        <f>IF(A25=0,"","x")</f>
        <v>x</v>
      </c>
      <c r="D25" s="3"/>
      <c r="E25" s="220" t="str">
        <f ca="1">IF(B25=0,"","Not Ok - Your budget amount does not match your allocation.")</f>
        <v/>
      </c>
    </row>
    <row r="26" spans="1:9" s="92" customFormat="1">
      <c r="A26" s="92" t="s">
        <v>1048</v>
      </c>
      <c r="B26" s="216">
        <f>IF('180B IIIC2'!B66=0,0,('180B IIIC2'!B66/'180B IIIC2'!B62))</f>
        <v>0</v>
      </c>
      <c r="C26" s="218" t="str">
        <f>IF(B26&gt;30%,"x","")</f>
        <v/>
      </c>
      <c r="D26" s="3"/>
      <c r="E26" s="220" t="str">
        <f>IF(C26="x","Not Ok - You are allocating more than 30% to the IIIB contract.","Ok - You are allocating less than 30% to the IIIB contract.")</f>
        <v>Ok - You are allocating less than 30% to the IIIB contract.</v>
      </c>
    </row>
    <row r="27" spans="1:9" s="92" customFormat="1">
      <c r="A27" s="92" t="s">
        <v>1051</v>
      </c>
      <c r="B27" s="216">
        <f>IF('180B IIIC2'!B70=0,0,('180B IIIC2'!B70/'180B IIIC2'!B62))</f>
        <v>0</v>
      </c>
      <c r="C27" s="218" t="str">
        <f>IF(B27&gt;40%,"x","")</f>
        <v/>
      </c>
      <c r="D27" s="3"/>
      <c r="E27" s="220" t="str">
        <f>IF(C27="x","Not Ok - You are allocating more than 40% to the IIIC1 contract.","Ok - You are allocating less than 40% to the IIIC1 contract.")</f>
        <v>Ok - You are allocating less than 40% to the IIIC1 contract.</v>
      </c>
    </row>
    <row r="28" spans="1:9" s="92" customFormat="1">
      <c r="A28" s="92" t="s">
        <v>1050</v>
      </c>
      <c r="B28" s="216"/>
      <c r="C28" s="218" t="str">
        <f>IF(AND('180B IIIC2'!B68&lt;&gt;0,'180B IIIC2'!B70&lt;&gt;0),"x","")</f>
        <v/>
      </c>
      <c r="D28" s="3"/>
      <c r="E28" s="220" t="str">
        <f>IF(C28="x","Not Ok - You are transfering dollars between both the C1 and C2 contracts to each other.","Ok - You are transfering appropriately between the C1 and C2 contracts.")</f>
        <v>Ok - You are transfering appropriately between the C1 and C2 contracts.</v>
      </c>
    </row>
    <row r="29" spans="1:9" s="92" customFormat="1">
      <c r="A29" s="2" t="s">
        <v>1047</v>
      </c>
      <c r="B29" s="216"/>
      <c r="C29" s="320" t="str">
        <f>IF(COUNTIF('180B IIIC2'!O7:O61,"x"),"x","")</f>
        <v/>
      </c>
      <c r="D29" s="219" t="str">
        <f>IF(OR('180B IIIB'!P24="x",'180B IIIB'!P25="x",'180B IIIB'!P26="x"),"w","")</f>
        <v/>
      </c>
      <c r="E29" s="221" t="str">
        <f>IF(C29="x","Not Ok - You have claimed expenses without expending Title III dollars.","Ok - You've claimed Title III dollars.")</f>
        <v>Ok - You've claimed Title III dollars.</v>
      </c>
      <c r="F29" s="185"/>
      <c r="G29" s="185"/>
      <c r="H29" s="185"/>
      <c r="I29" s="185"/>
    </row>
    <row r="30" spans="1:9" s="92" customFormat="1">
      <c r="A30" s="92" t="s">
        <v>914</v>
      </c>
      <c r="B30" s="93">
        <f>'180B IIIC2'!D62+'180B IIIC2'!E62</f>
        <v>200621</v>
      </c>
      <c r="C30" s="219" t="str">
        <f>IF(B30&gt;=B31,"","x")</f>
        <v/>
      </c>
      <c r="D30" s="3"/>
      <c r="E30" s="221" t="str">
        <f>IF(B30&gt;=B31,"Ok - Minimum Match Met","Not Ok - Your Cash Match and/or In-Kind Match does not meet the Mimimum Match requirement.")</f>
        <v>Ok - Minimum Match Met</v>
      </c>
    </row>
    <row r="31" spans="1:9" s="92" customFormat="1">
      <c r="A31" s="92" t="s">
        <v>915</v>
      </c>
      <c r="B31" s="217">
        <f>ROUNDUP('180B IIIC2'!B71/9,0)</f>
        <v>0</v>
      </c>
      <c r="C31" s="3"/>
      <c r="D31" s="3"/>
    </row>
    <row r="32" spans="1:9" s="92" customFormat="1">
      <c r="C32" s="3"/>
      <c r="D32" s="3"/>
    </row>
    <row r="33" spans="1:13" s="92" customFormat="1">
      <c r="A33" s="46" t="s">
        <v>879</v>
      </c>
      <c r="C33" s="3"/>
      <c r="D33" s="3"/>
    </row>
    <row r="34" spans="1:13" s="92" customFormat="1">
      <c r="A34" s="92" t="s">
        <v>910</v>
      </c>
      <c r="B34" s="93">
        <f ca="1">'180B IIIC1'!E5</f>
        <v>0</v>
      </c>
      <c r="C34" s="218" t="str">
        <f>IF(A34=0,"","x")</f>
        <v>x</v>
      </c>
      <c r="D34" s="3"/>
      <c r="E34" s="220" t="str">
        <f ca="1">IF(B34=0,"","Not Ok - Your budget amount does not match your allocation.")</f>
        <v/>
      </c>
    </row>
    <row r="35" spans="1:13" s="92" customFormat="1">
      <c r="C35" s="3"/>
      <c r="D35" s="3"/>
    </row>
    <row r="36" spans="1:13">
      <c r="A36" s="46" t="s">
        <v>904</v>
      </c>
      <c r="C36" s="3"/>
      <c r="D36" s="3"/>
    </row>
    <row r="37" spans="1:13">
      <c r="A37" s="92" t="s">
        <v>910</v>
      </c>
      <c r="B37" s="93">
        <f ca="1">'180B IIID'!E3</f>
        <v>0</v>
      </c>
      <c r="C37" s="218" t="str">
        <f>IF(A37=0,"","x")</f>
        <v>x</v>
      </c>
      <c r="D37" s="3"/>
      <c r="E37" s="220" t="str">
        <f ca="1">IF(B37=0,"","Not Ok - Your budget amount does not match your allocation.")</f>
        <v/>
      </c>
    </row>
    <row r="38" spans="1:13" s="92" customFormat="1">
      <c r="A38" s="2" t="s">
        <v>1047</v>
      </c>
      <c r="B38" s="216"/>
      <c r="C38" s="320" t="str">
        <f>IF(COUNTIF('180B IIID'!O7:O61,"x"),"x","")</f>
        <v/>
      </c>
      <c r="D38" s="219" t="str">
        <f>IF(OR('180B IIIB'!P30="x",'180B IIIB'!P31="x",'180B IIIB'!P32="x"),"w","")</f>
        <v/>
      </c>
      <c r="E38" s="221" t="str">
        <f>IF(C38="x","Not Ok - You have claimed expenses without expending Title III dollars.","Ok - You've claimed Title III dollars.")</f>
        <v>Ok - You've claimed Title III dollars.</v>
      </c>
      <c r="F38" s="185"/>
      <c r="G38" s="185"/>
      <c r="H38" s="185"/>
      <c r="I38" s="185"/>
    </row>
    <row r="39" spans="1:13">
      <c r="A39" s="92" t="s">
        <v>914</v>
      </c>
      <c r="B39" s="93">
        <f>'180B IIID'!D62+'180B IIID'!E62</f>
        <v>1261</v>
      </c>
      <c r="C39" s="219" t="str">
        <f>IF(B39&gt;=B40,"","x")</f>
        <v/>
      </c>
      <c r="D39" s="3"/>
      <c r="E39" s="221" t="str">
        <f>IF(B39&gt;=B40,"Ok - Minimum Match Met","Not Ok - Your Cash Match and/or In-Kind Match does not meet the Mimimum Match requirement.")</f>
        <v>Ok - Minimum Match Met</v>
      </c>
    </row>
    <row r="40" spans="1:13">
      <c r="A40" s="92" t="s">
        <v>915</v>
      </c>
      <c r="B40" s="217">
        <f>ROUNDUP('180B IIIB'!B81/9,0)</f>
        <v>0</v>
      </c>
      <c r="C40" s="3"/>
      <c r="D40" s="3"/>
      <c r="E40" s="92"/>
    </row>
    <row r="41" spans="1:13">
      <c r="A41" s="92"/>
      <c r="C41" s="3"/>
      <c r="D41" s="3"/>
    </row>
    <row r="42" spans="1:13">
      <c r="A42" s="46" t="s">
        <v>1060</v>
      </c>
      <c r="C42" s="3"/>
      <c r="D42" s="3"/>
    </row>
    <row r="43" spans="1:13" s="92" customFormat="1">
      <c r="A43" s="92" t="s">
        <v>910</v>
      </c>
      <c r="B43" s="93">
        <f ca="1">'180B IIIE Age 60+ or EOD'!E3</f>
        <v>0</v>
      </c>
      <c r="C43" s="218" t="str">
        <f>IF(A43=0,"","x")</f>
        <v>x</v>
      </c>
      <c r="D43" s="3"/>
      <c r="E43" s="220" t="str">
        <f ca="1">IF(B43=0,"","Not Ok - Your budget amount does not match your allocation.")</f>
        <v/>
      </c>
    </row>
    <row r="44" spans="1:13" s="92" customFormat="1">
      <c r="A44" s="2" t="s">
        <v>1053</v>
      </c>
      <c r="B44" s="321">
        <f>'180B IIIE Age 60+ or EOD'!B40+'180B IIIE Age 60+ or EOD'!B41+'180B IIIE Age 60+ or EOD'!B42+'180B IIIE 18 and under or Disbl'!B40+'180B IIIE 18 and under or Disbl'!B41+'180B IIIE 18 and under or Disbl'!B42</f>
        <v>10000</v>
      </c>
      <c r="C44" s="320" t="str">
        <f>IF(AND(D44="w",B44=0),"",IF(AND(D44="w",B44&gt;0),"x",IF(B44=0,"x","")))</f>
        <v/>
      </c>
      <c r="D44" s="219" t="str">
        <f>IF(OR('180B IIIE Age 60+ or EOD'!P40="x",'180B IIIE Age 60+ or EOD'!P41="x",'180B IIIE Age 60+ or EOD'!P42="x"),"w","")</f>
        <v/>
      </c>
      <c r="E44" s="250" t="str">
        <f>IF(AND(D44="w",B44&gt;0),"Not Ok - You have claimed expenses, do not also mark the exemption boxes on IIIE.",IF(D44="w","Ok - Your Counseling, Training or Support Groups are provided by other sources.",IF(B44&gt;0,"Ok - You provide funding towards Counseling, Training or Support Groups.","Not Ok - Lines 6501s, 6502s, or 6503s need to have funding allocations.")))</f>
        <v>Ok - You provide funding towards Counseling, Training or Support Groups.</v>
      </c>
      <c r="F44" s="250"/>
      <c r="G44" s="250"/>
      <c r="H44" s="250"/>
      <c r="I44" s="250"/>
      <c r="J44" s="250"/>
      <c r="K44" s="250"/>
      <c r="L44" s="250"/>
      <c r="M44" s="250"/>
    </row>
    <row r="45" spans="1:13" s="92" customFormat="1">
      <c r="A45" s="2" t="s">
        <v>1054</v>
      </c>
      <c r="B45" s="321">
        <f>'180B IIIE Age 60+ or EOD'!B43+'180B IIIE Age 60+ or EOD'!B44+'180B IIIE Age 60+ or EOD'!B45+'180B IIIE 18 and under or Disbl'!B43+'180B IIIE 18 and under or Disbl'!B44+'180B IIIE 18 and under or Disbl'!B45</f>
        <v>156074</v>
      </c>
      <c r="C45" s="320" t="str">
        <f t="shared" ref="C45:C48" si="0">IF(AND(D45="w",B45=0),"",IF(AND(D45="w",B45&gt;0),"x",IF(B45=0,"x","")))</f>
        <v/>
      </c>
      <c r="D45" s="219" t="str">
        <f>IF(OR('180B IIIE Age 60+ or EOD'!O43="x",'180B IIIE Age 60+ or EOD'!O44="x",'180B IIIE Age 60+ or EOD'!O45="x"),"w","")</f>
        <v/>
      </c>
      <c r="E45" s="250" t="str">
        <f>IF(AND(D45="w",B45&gt;0),"Not Ok - You have claimed expenses, do not also mark the exemption boxes on IIIE.",IF(D45="w","Ok - Your Respite Services are provided by other sources.",IF(B45&gt;0,"Ok - You provide funding towards Respite Services.","Not Ok - Lines 66a, 66b, or 66c need to have funding allocations.")))</f>
        <v>Ok - You provide funding towards Respite Services.</v>
      </c>
    </row>
    <row r="46" spans="1:13" s="92" customFormat="1">
      <c r="A46" s="2" t="s">
        <v>1055</v>
      </c>
      <c r="B46" s="321">
        <f>'180B IIIE Age 60+ or EOD'!B46+'180B IIIE 18 and under or Disbl'!B46</f>
        <v>7500</v>
      </c>
      <c r="C46" s="320" t="str">
        <f t="shared" si="0"/>
        <v/>
      </c>
      <c r="D46" s="219" t="str">
        <f>IF('180B IIIE Age 60+ or EOD'!O46="x","w","")</f>
        <v/>
      </c>
      <c r="E46" s="250" t="str">
        <f>IF(AND(D46="w",B46&gt;0),"Not Ok - You have claimed expenses, do not also mark the exemption boxes on IIIE.",IF(D46="w","Ok - YourSupplemental Services are provided by other sources.",IF(B46&gt;0,"Ok - You provide funding towards Supplemental Services.","Not Ok - Line 67 needs to have funding allocations.")))</f>
        <v>Ok - You provide funding towards Supplemental Services.</v>
      </c>
    </row>
    <row r="47" spans="1:13" s="92" customFormat="1">
      <c r="A47" s="2" t="s">
        <v>1056</v>
      </c>
      <c r="B47" s="321">
        <f>'180B IIIE Age 60+ or EOD'!B48+'180B IIIE 18 and under or Disbl'!B48</f>
        <v>1205</v>
      </c>
      <c r="C47" s="320" t="str">
        <f t="shared" si="0"/>
        <v/>
      </c>
      <c r="D47" s="219" t="str">
        <f>IF('180B IIIE Age 60+ or EOD'!P48="x","w","")</f>
        <v/>
      </c>
      <c r="E47" s="250" t="str">
        <f>IF(AND(D47="w",B47&gt;0),"Not Ok - You have claimed expenses, do not also mark the exemption boxes on IIIE.",IF(D47="w","Ok - Your Information Services are provided by other sources.",IF(B47&gt;0,"Ok - You provide funding towards Information Services.","Not Ok - Line 69 needs to have funding allocations.")))</f>
        <v>Ok - You provide funding towards Information Services.</v>
      </c>
    </row>
    <row r="48" spans="1:13" s="92" customFormat="1">
      <c r="A48" s="2" t="s">
        <v>1057</v>
      </c>
      <c r="B48" s="321">
        <f>'180B IIIE Age 60+ or EOD'!B47+'180B IIIE 18 and under or Disbl'!B47</f>
        <v>78602</v>
      </c>
      <c r="C48" s="320" t="str">
        <f t="shared" si="0"/>
        <v/>
      </c>
      <c r="D48" s="219" t="str">
        <f>IF('180B IIIE Age 60+ or EOD'!P47,"w","")</f>
        <v/>
      </c>
      <c r="E48" s="250" t="str">
        <f>IF(AND(D48="w",B48&gt;0),"Not Ok - You have claimed expenses, do not also mark the exemption boxes on IIIE.",IF(D48="w","Ok - Your I&amp;A Services are provided by other sources.",IF(B48&gt;0,"Ok - You provide funding towards I&amp;A Services.","Not Ok - Line 68 needs to have funding allocations.")))</f>
        <v>Ok - You provide funding towards I&amp;A Services.</v>
      </c>
    </row>
    <row r="49" spans="1:12" s="92" customFormat="1">
      <c r="A49" s="2" t="s">
        <v>1059</v>
      </c>
      <c r="B49" s="216">
        <f>IF(('180B IIIE Age 60+ or EOD'!B46+'180B IIIE 18 and under or Disbl'!B46)=0,0,('180B IIIE Age 60+ or EOD'!B46+'180B IIIE 18 and under or Disbl'!B46)/('180B IIIE Age 60+ or EOD'!B62+'180B IIIE 18 and under or Disbl'!B62))</f>
        <v>2.9599693741835419E-2</v>
      </c>
      <c r="C49" s="218" t="str">
        <f>IF(B49&gt;20%,"x","")</f>
        <v/>
      </c>
      <c r="D49" s="3"/>
      <c r="E49" s="220" t="str">
        <f>IF(C49="x","Not Ok - You are allocating more than 20% to Supplemental Services.","Ok - You are allocating less than 20% to Supplemental Services.")</f>
        <v>Ok - You are allocating less than 20% to Supplemental Services.</v>
      </c>
    </row>
    <row r="50" spans="1:12" s="92" customFormat="1">
      <c r="A50" s="2" t="s">
        <v>1058</v>
      </c>
      <c r="B50" s="93">
        <f>('180B IIIE Age 60+ or EOD'!B62+'180B IIIE 18 and under or Disbl'!B62)*20%</f>
        <v>50676.200000000004</v>
      </c>
      <c r="C50" s="218"/>
      <c r="D50" s="3"/>
      <c r="E50" s="220"/>
    </row>
    <row r="51" spans="1:12" s="92" customFormat="1">
      <c r="A51" s="2" t="s">
        <v>1061</v>
      </c>
      <c r="B51" s="216">
        <f>IF('180B IIIE 18 and under or Disbl'!B62=0,0,'180B IIIE 18 and under or Disbl'!B62/('180B IIIE 18 and under or Disbl'!B62+'180B IIIE Age 60+ or EOD'!B62))</f>
        <v>0.20017286221145231</v>
      </c>
      <c r="C51" s="218" t="str">
        <f>IF(B51&gt;10%,"x","")</f>
        <v>x</v>
      </c>
      <c r="D51" s="3"/>
      <c r="E51" s="220" t="e">
        <f>IF(C51="x","Not Ok - You are allocating more than 10% spending on Grandchildren.","Ok - You are allocating less than 10% on Grandchildren.") This does not apply anymore.  There is no limit on This any longer.G53</f>
        <v>#VALUE!</v>
      </c>
    </row>
    <row r="52" spans="1:12" s="92" customFormat="1">
      <c r="A52" s="2" t="s">
        <v>1062</v>
      </c>
      <c r="B52" s="93">
        <f>SUM('180B IIIE Age 60+ or EOD'!B62+'180B IIIE 18 and under or Disbl'!B62)*0.1</f>
        <v>25338.100000000002</v>
      </c>
      <c r="C52" s="218"/>
      <c r="D52" s="3"/>
      <c r="E52" s="220"/>
    </row>
    <row r="53" spans="1:12" s="92" customFormat="1">
      <c r="A53" s="2" t="s">
        <v>1047</v>
      </c>
      <c r="B53" s="216"/>
      <c r="C53" s="320" t="str">
        <f>IF(COUNTIF('180B IIIE Age 60+ or EOD'!O7:O61,"x"),"x",IF(COUNTIF('180B IIIE 18 and under or Disbl'!O7:O61,"x"),"x",""))</f>
        <v/>
      </c>
      <c r="D53" s="219" t="str">
        <f>IF(OR('180B IIIB'!P36="x",'180B IIIB'!P37="x",'180B IIIB'!P38="x"),"w","")</f>
        <v/>
      </c>
      <c r="E53" s="221" t="str">
        <f>IF(C53="x","Not Ok - You have claimed expenses without expending Title III dollars.","Ok - You've claimed Title III dollars.")</f>
        <v>Ok - You've claimed Title III dollars.</v>
      </c>
      <c r="F53" s="185"/>
      <c r="G53" s="185"/>
      <c r="H53" s="185"/>
      <c r="I53" s="185"/>
    </row>
    <row r="54" spans="1:12" s="92" customFormat="1">
      <c r="A54" s="92" t="s">
        <v>914</v>
      </c>
      <c r="B54" s="93">
        <f>'180B IIIE Age 60+ or EOD'!D62+'180B IIIE Age 60+ or EOD'!E62+'180B IIIE Age 60+ or EOD'!F62+'180B IIIE 18 and under or Disbl'!D62+'180B IIIE 18 and under or Disbl'!E62</f>
        <v>85000</v>
      </c>
      <c r="C54" s="219" t="str">
        <f>IF(B54&gt;=B55,"","x")</f>
        <v/>
      </c>
      <c r="D54" s="3"/>
      <c r="E54" s="221" t="str">
        <f>IF(B54&gt;=B55,"Ok - Minimum Match Met","Not Ok - Your Cash Match and/or In-Kind Match does not meet the Mimimum Match requirement.")</f>
        <v>Ok - Minimum Match Met</v>
      </c>
    </row>
    <row r="55" spans="1:12" s="92" customFormat="1">
      <c r="A55" s="92" t="s">
        <v>915</v>
      </c>
      <c r="B55" s="217">
        <f>ROUNDUP(('180B IIIE Age 60+ or EOD'!B62+'180B IIIE 18 and under or Disbl'!B62)/3,0)</f>
        <v>84461</v>
      </c>
      <c r="C55" s="3"/>
      <c r="D55" s="3"/>
    </row>
    <row r="56" spans="1:12" s="92" customFormat="1">
      <c r="C56" s="3"/>
      <c r="D56" s="3"/>
    </row>
    <row r="57" spans="1:12">
      <c r="A57" s="46" t="s">
        <v>54</v>
      </c>
      <c r="C57" s="3"/>
      <c r="D57" s="3"/>
    </row>
    <row r="58" spans="1:12" s="92" customFormat="1">
      <c r="A58" s="92" t="s">
        <v>910</v>
      </c>
      <c r="B58" s="93">
        <f ca="1">AFCSP!E3</f>
        <v>0</v>
      </c>
      <c r="C58" s="218" t="str">
        <f>IF(A58=0,"","x")</f>
        <v>x</v>
      </c>
      <c r="D58" s="3"/>
      <c r="E58" s="220" t="str">
        <f ca="1">IF(B58=0,"","Not Ok - Your budget amount does not match your allocation.")</f>
        <v/>
      </c>
    </row>
    <row r="59" spans="1:12">
      <c r="A59" s="92" t="s">
        <v>1068</v>
      </c>
      <c r="B59" s="216">
        <f>IF(AFCSP!I49=0,0,AFCSP!I49/AFCSP!I62)</f>
        <v>0.1</v>
      </c>
      <c r="C59" s="218" t="str">
        <f>IF(B59&gt;10%,"x","")</f>
        <v/>
      </c>
      <c r="D59" s="3"/>
      <c r="E59" s="220" t="str">
        <f>IF(C59="x","Not Ok - You are allocating more than 10% to Administrative Services.","Ok - You are allocating less than 10% to Administrative Services.")</f>
        <v>Ok - You are allocating less than 10% to Administrative Services.</v>
      </c>
      <c r="F59" s="185"/>
      <c r="G59" s="317"/>
      <c r="H59" s="317"/>
      <c r="I59" s="317"/>
      <c r="J59" s="317"/>
      <c r="K59" s="317"/>
      <c r="L59" s="317"/>
    </row>
    <row r="60" spans="1:12" s="92" customFormat="1">
      <c r="A60" s="92" t="s">
        <v>1069</v>
      </c>
      <c r="B60" s="93">
        <f>AFCSP!I62*20%</f>
        <v>38232</v>
      </c>
      <c r="C60" s="218"/>
      <c r="D60" s="3"/>
      <c r="E60" s="220"/>
      <c r="F60" s="185"/>
      <c r="G60" s="317"/>
      <c r="H60" s="317"/>
      <c r="I60" s="317"/>
      <c r="J60" s="317"/>
      <c r="K60" s="317"/>
      <c r="L60" s="317"/>
    </row>
    <row r="61" spans="1:12" s="92" customFormat="1">
      <c r="A61" s="2" t="s">
        <v>1064</v>
      </c>
      <c r="B61" s="93">
        <f>AFCSP!I51+AFCSP!I52+AFCSP!I53+AFCSP!I54+AFCSP!I55+AFCSP!I50</f>
        <v>116500</v>
      </c>
      <c r="C61" s="250"/>
      <c r="D61" s="250"/>
      <c r="E61" s="323">
        <f>IF(B61=0,0,B61/AFCSP!I62)</f>
        <v>0.60943712073655576</v>
      </c>
      <c r="F61" s="250"/>
      <c r="G61" s="250"/>
      <c r="H61" s="250"/>
      <c r="I61" s="250"/>
      <c r="J61" s="250"/>
      <c r="K61" s="250"/>
      <c r="L61" s="250"/>
    </row>
    <row r="62" spans="1:12" s="92" customFormat="1" ht="14.4">
      <c r="A62" s="2" t="s">
        <v>1065</v>
      </c>
      <c r="B62" s="93">
        <f>AFCSP!I56</f>
        <v>4000</v>
      </c>
      <c r="C62" s="250"/>
      <c r="D62" s="250"/>
      <c r="E62" s="323" t="e">
        <f>IF(B62=0,0,B62/AFCSP!I63)</f>
        <v>#DIV/0!</v>
      </c>
      <c r="F62" s="322"/>
      <c r="G62" s="322"/>
      <c r="H62" s="317"/>
      <c r="I62" s="317"/>
      <c r="J62" s="317"/>
      <c r="K62" s="317"/>
      <c r="L62" s="317"/>
    </row>
    <row r="63" spans="1:12" s="92" customFormat="1">
      <c r="A63" s="2" t="s">
        <v>1066</v>
      </c>
      <c r="B63" s="93">
        <f>AFCSP!I57+AFCSP!I58</f>
        <v>25772</v>
      </c>
      <c r="C63" s="250"/>
      <c r="D63" s="250"/>
      <c r="E63" s="323" t="e">
        <f>IF(B63=0,0,B63/AFCSP!I64)</f>
        <v>#DIV/0!</v>
      </c>
      <c r="F63" s="3"/>
      <c r="G63" s="3"/>
      <c r="H63" s="250"/>
      <c r="I63" s="250"/>
      <c r="J63" s="250"/>
      <c r="K63" s="250"/>
      <c r="L63" s="250"/>
    </row>
    <row r="64" spans="1:12" s="92" customFormat="1">
      <c r="A64" s="2" t="s">
        <v>1067</v>
      </c>
      <c r="B64" s="93">
        <f>AFCSP!I59</f>
        <v>25772</v>
      </c>
      <c r="C64" s="250"/>
      <c r="D64" s="250"/>
      <c r="E64" s="323" t="e">
        <f>IF(B64=0,0,B64/AFCSP!I65)</f>
        <v>#DIV/0!</v>
      </c>
      <c r="F64" s="2"/>
      <c r="G64" s="2"/>
      <c r="H64" s="317"/>
      <c r="I64" s="317"/>
      <c r="J64" s="2"/>
      <c r="K64" s="2"/>
      <c r="L64" s="2"/>
    </row>
    <row r="65" spans="1:12" s="92" customFormat="1">
      <c r="A65" s="2"/>
      <c r="B65" s="93"/>
      <c r="C65" s="250"/>
      <c r="D65" s="250"/>
      <c r="E65" s="323"/>
      <c r="F65" s="2"/>
      <c r="G65" s="2"/>
      <c r="H65" s="2"/>
      <c r="I65" s="2"/>
      <c r="J65" s="2"/>
      <c r="K65" s="2"/>
      <c r="L65" s="2"/>
    </row>
    <row r="66" spans="1:12">
      <c r="A66" s="46" t="s">
        <v>905</v>
      </c>
      <c r="C66" s="3"/>
      <c r="D66" s="3"/>
    </row>
    <row r="67" spans="1:12">
      <c r="A67" s="92" t="s">
        <v>910</v>
      </c>
      <c r="B67" s="93">
        <f ca="1">SSCS!E3</f>
        <v>0</v>
      </c>
      <c r="C67" s="218" t="str">
        <f>IF(A67=0,"","x")</f>
        <v>x</v>
      </c>
      <c r="E67" s="220" t="str">
        <f ca="1">IF(B67=0,"","Not Ok - Your budget amount does not match your allocation.")</f>
        <v/>
      </c>
    </row>
    <row r="68" spans="1:12" s="92" customFormat="1">
      <c r="A68" s="2" t="s">
        <v>1047</v>
      </c>
      <c r="B68" s="216"/>
      <c r="C68" s="320" t="str">
        <f>IF(COUNTIF(SSCS!P7:P61,"x"),"x","")</f>
        <v/>
      </c>
      <c r="D68" s="219" t="str">
        <f>IF(OR('180B IIIB'!P51="x",'180B IIIB'!P52="x",'180B IIIB'!P53="x"),"w","")</f>
        <v/>
      </c>
      <c r="E68" s="221" t="str">
        <f>IF(C68="x","Not Ok - You have claimed expenses without expending Title III dollars.","Ok - You've claimed Title III dollars.")</f>
        <v>Ok - You've claimed Title III dollars.</v>
      </c>
      <c r="F68" s="185"/>
      <c r="G68" s="185"/>
      <c r="H68" s="185"/>
      <c r="I68" s="185"/>
    </row>
    <row r="69" spans="1:12" s="92" customFormat="1">
      <c r="A69" s="2" t="s">
        <v>1070</v>
      </c>
      <c r="B69" s="216"/>
      <c r="C69" s="320" t="str">
        <f>IF(COUNTIF(SSCS!O7:O61,"x"),"x","")</f>
        <v/>
      </c>
      <c r="D69" s="219" t="str">
        <f>IF(OR('180B IIIB'!P61="x",'180B IIIB'!P62="x",'180B IIIB'!P63="x"),"w","")</f>
        <v/>
      </c>
      <c r="E69" s="221" t="str">
        <f>IF(C69="x","Not Ok - You have claimed expenses without expending SSCS dollars.","Ok - You've claimed SSCS dollars.")</f>
        <v>Ok - You've claimed SSCS dollars.</v>
      </c>
      <c r="F69" s="185"/>
      <c r="G69" s="185"/>
      <c r="H69" s="185"/>
      <c r="I69" s="185"/>
    </row>
    <row r="70" spans="1:12">
      <c r="A70" s="92" t="s">
        <v>914</v>
      </c>
      <c r="B70" s="93">
        <f>SUM(SSCS!D62+SSCS!E62)</f>
        <v>1523</v>
      </c>
      <c r="C70" s="219" t="str">
        <f>IF(B70&gt;=B71,"","x")</f>
        <v/>
      </c>
      <c r="E70" s="221" t="str">
        <f>IF(B70&gt;=B71,"Ok - Minimum Match Met","Not Ok - Your Cash Match and/or In-Kind Match does not meet the Mimimum Match requirement.")</f>
        <v>Ok - Minimum Match Met</v>
      </c>
    </row>
    <row r="71" spans="1:12">
      <c r="A71" s="92" t="s">
        <v>915</v>
      </c>
      <c r="B71" s="217">
        <f>ROUNDUP(SSCS!I62/9,0)</f>
        <v>1523</v>
      </c>
      <c r="C71" s="3"/>
      <c r="D71" s="3"/>
    </row>
    <row r="72" spans="1:12">
      <c r="C72" s="3"/>
      <c r="D72" s="3"/>
    </row>
    <row r="73" spans="1:12">
      <c r="A73" s="46" t="s">
        <v>877</v>
      </c>
      <c r="C73" s="3"/>
      <c r="D73" s="3"/>
    </row>
    <row r="74" spans="1:12" s="92" customFormat="1">
      <c r="A74" s="92" t="s">
        <v>910</v>
      </c>
      <c r="B74" s="93">
        <f ca="1">EBS!E3</f>
        <v>0</v>
      </c>
      <c r="C74" s="218" t="str">
        <f>IF(A74=0,"","x")</f>
        <v>x</v>
      </c>
      <c r="E74" s="220" t="str">
        <f ca="1">IF(B74=0,"","Not Ok - Your budget amount does not match your allocation.")</f>
        <v/>
      </c>
    </row>
    <row r="75" spans="1:12" s="92" customFormat="1">
      <c r="A75" s="2" t="s">
        <v>1047</v>
      </c>
      <c r="B75" s="325">
        <f>'180B IIIB'!N18+SSCS!N18</f>
        <v>47939</v>
      </c>
      <c r="C75" s="320" t="str">
        <f ca="1">IF(AND(D75="w",B75=0),"",IF(AND(D75="w",B75&gt;0),"x",IF(AND(D75&lt;&gt;"w",B75=0),"x","")))</f>
        <v/>
      </c>
      <c r="D75" s="219" t="str">
        <f ca="1">IF(D2="x", "w","")</f>
        <v/>
      </c>
      <c r="E75" s="235" t="str">
        <f ca="1">IF(AND(D75="w",B75&gt;0),"Not Ok - You have received a waiver there should be no Title III dollars expensed.",IF(D75="w","Ok - You have received a waiver for this requirement.","Not Ok - You need to provide Title III allocations to Line 12."))</f>
        <v>Not Ok - You need to provide Title III allocations to Line 12.</v>
      </c>
      <c r="F75" s="185"/>
      <c r="G75" s="185"/>
      <c r="H75" s="185"/>
      <c r="I75" s="185"/>
    </row>
    <row r="76" spans="1:12" s="92" customFormat="1">
      <c r="A76" s="2" t="s">
        <v>1076</v>
      </c>
      <c r="B76" s="216"/>
      <c r="C76" s="320" t="str">
        <f>IF(COUNTIF(EBS!O7:O61,"x"),"x","")</f>
        <v/>
      </c>
      <c r="D76" s="219" t="str">
        <f>IF(OR('180B IIIB'!P68="x",'180B IIIB'!P69="x",'180B IIIB'!P70="x"),"w","")</f>
        <v/>
      </c>
      <c r="E76" s="221" t="str">
        <f>IF(C76="x","Not Ok - You have claimed expenses without expending EBS dollars.","Ok - You've claimed EBS dollars.")</f>
        <v>Ok - You've claimed EBS dollars.</v>
      </c>
      <c r="F76" s="185"/>
      <c r="G76" s="185"/>
      <c r="H76" s="185"/>
      <c r="I76" s="185"/>
    </row>
    <row r="77" spans="1:12" s="92" customFormat="1">
      <c r="A77" s="92" t="s">
        <v>914</v>
      </c>
      <c r="B77" s="93">
        <f>EBS!D62+EBS!E62</f>
        <v>68000</v>
      </c>
      <c r="C77" s="219" t="str">
        <f>IF(B77&gt;=B78,"","x")</f>
        <v/>
      </c>
      <c r="E77" s="221" t="str">
        <f>IF(B77&gt;=B78,"Ok - Minimum Match Met","Not Ok - Your Cash Match and/or In-Kind Match does not meet the Mimimum Match requirement.")</f>
        <v>Ok - Minimum Match Met</v>
      </c>
    </row>
    <row r="78" spans="1:12" s="92" customFormat="1">
      <c r="A78" s="92" t="s">
        <v>915</v>
      </c>
      <c r="B78" s="217">
        <f>ROUNDUP(EBS!I62/9,0)</f>
        <v>6190</v>
      </c>
      <c r="C78" s="3"/>
      <c r="D78" s="3"/>
    </row>
    <row r="79" spans="1:12">
      <c r="C79" s="3"/>
      <c r="D79" s="3"/>
    </row>
    <row r="80" spans="1:12">
      <c r="A80" s="46" t="s">
        <v>906</v>
      </c>
      <c r="C80" s="3"/>
      <c r="D80" s="3"/>
    </row>
    <row r="81" spans="1:9" s="92" customFormat="1">
      <c r="A81" s="92" t="s">
        <v>910</v>
      </c>
      <c r="B81" s="93">
        <f ca="1">SPAP!E3</f>
        <v>0</v>
      </c>
      <c r="C81" s="218" t="str">
        <f>IF(A81=0,"","x")</f>
        <v>x</v>
      </c>
      <c r="E81" s="220" t="str">
        <f ca="1">IF(B81=0,"","Not Ok - Your budget amount does not match your allocation.")</f>
        <v/>
      </c>
    </row>
    <row r="82" spans="1:9" s="92" customFormat="1">
      <c r="A82" s="2" t="s">
        <v>1075</v>
      </c>
      <c r="B82" s="325"/>
      <c r="C82" s="320" t="str">
        <f>IF(COUNTIF(SPAP!O7:O61,"x"),"x","")</f>
        <v/>
      </c>
      <c r="D82" s="219" t="str">
        <f>IF(D8="x", "w","")</f>
        <v/>
      </c>
      <c r="E82" s="221" t="str">
        <f>IF(C82="x","Not Ok - You have claimed expenses without expending SPAP dollars.","Ok - You've claimed SPAP dollars.")</f>
        <v>Ok - You've claimed SPAP dollars.</v>
      </c>
      <c r="F82" s="185"/>
      <c r="G82" s="185"/>
      <c r="H82" s="185"/>
      <c r="I82" s="185"/>
    </row>
    <row r="83" spans="1:9">
      <c r="C83" s="3"/>
      <c r="D83" s="3"/>
    </row>
    <row r="84" spans="1:9" s="92" customFormat="1">
      <c r="A84" s="46" t="s">
        <v>907</v>
      </c>
      <c r="C84" s="3"/>
      <c r="D84" s="3"/>
    </row>
    <row r="85" spans="1:9" s="92" customFormat="1">
      <c r="A85" s="92" t="s">
        <v>910</v>
      </c>
      <c r="B85" s="93">
        <f ca="1">SHIP!E3</f>
        <v>0</v>
      </c>
      <c r="C85" s="218" t="str">
        <f>IF(A85=0,"","x")</f>
        <v>x</v>
      </c>
      <c r="E85" s="220" t="str">
        <f ca="1">IF(B85=0,"","Not Ok - Your budget amount does not match your allocation.")</f>
        <v/>
      </c>
    </row>
    <row r="86" spans="1:9" s="92" customFormat="1">
      <c r="A86" s="2" t="s">
        <v>1077</v>
      </c>
      <c r="B86" s="325"/>
      <c r="C86" s="320" t="str">
        <f>IF(COUNTIF(SHIP!O7:O61,"x"),"x","")</f>
        <v/>
      </c>
      <c r="D86" s="219" t="str">
        <f>IF(D12="x", "w","")</f>
        <v/>
      </c>
      <c r="E86" s="221" t="str">
        <f>IF(C86="x","Not Ok - You have claimed expenses without expending SHIP dollars.","Ok - You've claimed SHIP dollars.")</f>
        <v>Ok - You've claimed SHIP dollars.</v>
      </c>
      <c r="F86" s="185"/>
      <c r="G86" s="185"/>
      <c r="H86" s="185"/>
      <c r="I86" s="185"/>
    </row>
    <row r="87" spans="1:9">
      <c r="C87" s="3"/>
      <c r="D87" s="3"/>
    </row>
    <row r="88" spans="1:9" s="92" customFormat="1">
      <c r="A88" s="46" t="s">
        <v>908</v>
      </c>
      <c r="C88" s="3"/>
      <c r="D88" s="3"/>
    </row>
    <row r="89" spans="1:9" s="92" customFormat="1">
      <c r="A89" s="92" t="s">
        <v>910</v>
      </c>
      <c r="B89" s="93">
        <f ca="1">MIPPA!E3</f>
        <v>0</v>
      </c>
      <c r="C89" s="218" t="str">
        <f>IF(A89=0,"","x")</f>
        <v>x</v>
      </c>
      <c r="E89" s="220" t="str">
        <f ca="1">IF(B89=0,"","Not Ok - Your budget amount does not match your allocation.")</f>
        <v/>
      </c>
    </row>
    <row r="90" spans="1:9" s="92" customFormat="1">
      <c r="A90" s="2" t="s">
        <v>1078</v>
      </c>
      <c r="B90" s="325"/>
      <c r="C90" s="320" t="str">
        <f>IF(COUNTIF(MIPPA!O7:O61,"x"),"x","")</f>
        <v/>
      </c>
      <c r="D90" s="219" t="str">
        <f>IF(D16="x", "w","")</f>
        <v/>
      </c>
      <c r="E90" s="221" t="str">
        <f>IF(C90="x","Not Ok - You have claimed expenses without expending MIPPA dollars.","Ok - You've claimed MIPPA dollars.")</f>
        <v>Ok - You've claimed MIPPA dollars.</v>
      </c>
      <c r="F90" s="185"/>
      <c r="G90" s="185"/>
      <c r="H90" s="185"/>
      <c r="I90" s="185"/>
    </row>
    <row r="91" spans="1:9">
      <c r="C91" s="3"/>
      <c r="D91" s="3"/>
    </row>
    <row r="92" spans="1:9" s="92" customFormat="1">
      <c r="A92" s="46" t="s">
        <v>878</v>
      </c>
      <c r="C92" s="3"/>
      <c r="D92" s="3"/>
    </row>
    <row r="93" spans="1:9" s="92" customFormat="1">
      <c r="A93" s="92" t="s">
        <v>910</v>
      </c>
      <c r="B93" s="93">
        <f ca="1">'Elder Abuse'!E3</f>
        <v>0</v>
      </c>
      <c r="C93" s="218" t="str">
        <f>IF(A93=0,"","x")</f>
        <v>x</v>
      </c>
      <c r="E93" s="220" t="str">
        <f ca="1">IF(B93=0,"","Not Ok - Your budget amount does not match your allocation.")</f>
        <v/>
      </c>
    </row>
    <row r="94" spans="1:9" s="92" customFormat="1">
      <c r="A94" s="2" t="s">
        <v>1079</v>
      </c>
      <c r="B94" s="325"/>
      <c r="C94" s="320" t="str">
        <f>IF(COUNTIF('Elder Abuse'!O7:O61,"x"),"x","")</f>
        <v/>
      </c>
      <c r="D94" s="219" t="str">
        <f>IF(D20="x", "w","")</f>
        <v/>
      </c>
      <c r="E94" s="221" t="str">
        <f>IF(C94="x","Not Ok - You have claimed expenses without expending Elder Abuse dollars.","Ok - You've claimed Elder Abuse dollars.")</f>
        <v>Ok - You've claimed Elder Abuse dollars.</v>
      </c>
      <c r="F94" s="185"/>
      <c r="G94" s="185"/>
      <c r="H94" s="185"/>
      <c r="I94" s="185"/>
    </row>
    <row r="95" spans="1:9">
      <c r="C95" s="3"/>
      <c r="D95" s="3"/>
    </row>
    <row r="96" spans="1:9">
      <c r="C96" s="3"/>
      <c r="D96" s="3"/>
    </row>
    <row r="97" spans="3:4">
      <c r="C97" s="3"/>
      <c r="D97" s="3"/>
    </row>
    <row r="98" spans="3:4">
      <c r="C98" s="3"/>
      <c r="D98" s="3"/>
    </row>
    <row r="99" spans="3:4">
      <c r="C99" s="3"/>
      <c r="D99" s="3"/>
    </row>
    <row r="100" spans="3:4">
      <c r="C100" s="3"/>
      <c r="D100" s="3"/>
    </row>
    <row r="101" spans="3:4">
      <c r="C101" s="3"/>
      <c r="D101" s="3"/>
    </row>
    <row r="102" spans="3:4">
      <c r="C102" s="3"/>
      <c r="D102" s="3"/>
    </row>
    <row r="103" spans="3:4">
      <c r="C103" s="3"/>
      <c r="D103" s="3"/>
    </row>
    <row r="104" spans="3:4">
      <c r="C104" s="3"/>
      <c r="D104" s="3"/>
    </row>
    <row r="105" spans="3:4">
      <c r="C105" s="3"/>
      <c r="D105" s="3"/>
    </row>
    <row r="106" spans="3:4">
      <c r="C106" s="3"/>
      <c r="D106" s="3"/>
    </row>
    <row r="107" spans="3:4">
      <c r="C107" s="3"/>
      <c r="D107" s="3"/>
    </row>
    <row r="108" spans="3:4">
      <c r="C108" s="3"/>
      <c r="D108" s="3"/>
    </row>
    <row r="109" spans="3:4">
      <c r="C109" s="3"/>
      <c r="D109" s="3"/>
    </row>
    <row r="110" spans="3:4">
      <c r="C110" s="3"/>
      <c r="D110" s="3"/>
    </row>
    <row r="111" spans="3:4">
      <c r="C111" s="3"/>
      <c r="D111" s="3"/>
    </row>
    <row r="112" spans="3:4">
      <c r="C112" s="3"/>
      <c r="D112" s="3"/>
    </row>
    <row r="113" spans="3:4">
      <c r="C113" s="3"/>
      <c r="D113" s="3"/>
    </row>
    <row r="114" spans="3:4">
      <c r="C114" s="3"/>
      <c r="D114" s="3"/>
    </row>
    <row r="115" spans="3:4">
      <c r="C115" s="3"/>
      <c r="D115" s="3"/>
    </row>
    <row r="116" spans="3:4">
      <c r="C116" s="3"/>
      <c r="D116" s="3"/>
    </row>
    <row r="117" spans="3:4">
      <c r="C117" s="3"/>
      <c r="D117" s="3"/>
    </row>
    <row r="118" spans="3:4">
      <c r="C118" s="3"/>
      <c r="D118" s="3"/>
    </row>
    <row r="119" spans="3:4">
      <c r="C119" s="3"/>
      <c r="D119" s="3"/>
    </row>
    <row r="120" spans="3:4">
      <c r="C120" s="3"/>
      <c r="D120" s="3"/>
    </row>
    <row r="121" spans="3:4">
      <c r="C121" s="3"/>
      <c r="D121" s="3"/>
    </row>
    <row r="122" spans="3:4">
      <c r="C122" s="3"/>
      <c r="D122" s="3"/>
    </row>
    <row r="123" spans="3:4">
      <c r="C123" s="3"/>
      <c r="D123" s="3"/>
    </row>
    <row r="124" spans="3:4">
      <c r="C124" s="3"/>
      <c r="D124" s="3"/>
    </row>
    <row r="125" spans="3:4">
      <c r="C125" s="3"/>
      <c r="D125" s="3"/>
    </row>
    <row r="126" spans="3:4">
      <c r="C126" s="3"/>
      <c r="D126" s="3"/>
    </row>
    <row r="127" spans="3:4">
      <c r="C127" s="3"/>
      <c r="D127" s="3"/>
    </row>
    <row r="128" spans="3:4">
      <c r="C128" s="3"/>
      <c r="D128" s="3"/>
    </row>
    <row r="129" spans="3:4">
      <c r="C129" s="3"/>
      <c r="D129" s="3"/>
    </row>
    <row r="130" spans="3:4">
      <c r="C130" s="3"/>
      <c r="D130" s="3"/>
    </row>
    <row r="131" spans="3:4">
      <c r="C131" s="3"/>
      <c r="D131" s="3"/>
    </row>
    <row r="132" spans="3:4">
      <c r="C132" s="3"/>
      <c r="D132" s="3"/>
    </row>
    <row r="133" spans="3:4">
      <c r="C133" s="3"/>
      <c r="D133" s="3"/>
    </row>
    <row r="134" spans="3:4">
      <c r="C134" s="3"/>
      <c r="D134" s="3"/>
    </row>
    <row r="135" spans="3:4">
      <c r="C135" s="3"/>
      <c r="D135" s="3"/>
    </row>
    <row r="136" spans="3:4">
      <c r="C136" s="3"/>
      <c r="D136" s="3"/>
    </row>
    <row r="137" spans="3:4">
      <c r="C137" s="3"/>
      <c r="D137" s="3"/>
    </row>
    <row r="138" spans="3:4">
      <c r="C138" s="3"/>
      <c r="D138" s="3"/>
    </row>
    <row r="139" spans="3:4">
      <c r="C139" s="3"/>
      <c r="D139" s="3"/>
    </row>
    <row r="140" spans="3:4">
      <c r="C140" s="3"/>
      <c r="D140" s="3"/>
    </row>
    <row r="141" spans="3:4">
      <c r="C141" s="3"/>
      <c r="D141" s="3"/>
    </row>
    <row r="142" spans="3:4">
      <c r="C142" s="3"/>
      <c r="D142" s="3"/>
    </row>
    <row r="143" spans="3:4">
      <c r="C143" s="3"/>
      <c r="D143" s="3"/>
    </row>
    <row r="144" spans="3:4">
      <c r="C144" s="3"/>
      <c r="D144" s="3"/>
    </row>
    <row r="145" spans="3:4">
      <c r="C145" s="3"/>
      <c r="D145" s="3"/>
    </row>
    <row r="146" spans="3:4">
      <c r="C146" s="3"/>
      <c r="D146" s="3"/>
    </row>
    <row r="147" spans="3:4">
      <c r="C147" s="3"/>
      <c r="D147" s="3"/>
    </row>
    <row r="148" spans="3:4">
      <c r="C148" s="3"/>
      <c r="D148" s="3"/>
    </row>
    <row r="149" spans="3:4">
      <c r="C149" s="3"/>
      <c r="D149" s="3"/>
    </row>
    <row r="150" spans="3:4">
      <c r="C150" s="3"/>
      <c r="D150" s="3"/>
    </row>
    <row r="151" spans="3:4">
      <c r="C151" s="3"/>
      <c r="D151" s="3"/>
    </row>
    <row r="152" spans="3:4">
      <c r="C152" s="3"/>
      <c r="D152" s="3"/>
    </row>
    <row r="153" spans="3:4">
      <c r="C153" s="3"/>
      <c r="D153" s="3"/>
    </row>
    <row r="154" spans="3:4">
      <c r="C154" s="3"/>
      <c r="D154" s="3"/>
    </row>
    <row r="155" spans="3:4">
      <c r="C155" s="3"/>
      <c r="D155" s="3"/>
    </row>
    <row r="156" spans="3:4">
      <c r="C156" s="3"/>
      <c r="D156" s="3"/>
    </row>
    <row r="157" spans="3:4">
      <c r="C157" s="3"/>
      <c r="D157" s="3"/>
    </row>
    <row r="158" spans="3:4">
      <c r="C158" s="3"/>
      <c r="D158" s="3"/>
    </row>
  </sheetData>
  <conditionalFormatting sqref="C13">
    <cfRule type="containsText" dxfId="112" priority="123" operator="containsText" text="Not">
      <formula>NOT(ISERROR(SEARCH("Not",C13)))</formula>
    </cfRule>
  </conditionalFormatting>
  <conditionalFormatting sqref="C7 C12 D8:D11">
    <cfRule type="containsText" dxfId="111" priority="121" operator="containsText" text="not">
      <formula>NOT(ISERROR(SEARCH("not",C7)))</formula>
    </cfRule>
  </conditionalFormatting>
  <conditionalFormatting sqref="E16:E19">
    <cfRule type="containsText" dxfId="110" priority="120" operator="containsText" text="not">
      <formula>NOT(ISERROR(SEARCH("not",E16)))</formula>
    </cfRule>
  </conditionalFormatting>
  <conditionalFormatting sqref="C16:C19">
    <cfRule type="containsText" dxfId="109" priority="119" operator="containsText" text="not">
      <formula>NOT(ISERROR(SEARCH("not",C16)))</formula>
    </cfRule>
  </conditionalFormatting>
  <conditionalFormatting sqref="C22">
    <cfRule type="containsText" dxfId="108" priority="118" operator="containsText" text="Not">
      <formula>NOT(ISERROR(SEARCH("Not",C22)))</formula>
    </cfRule>
  </conditionalFormatting>
  <conditionalFormatting sqref="E21">
    <cfRule type="containsText" dxfId="107" priority="117" operator="containsText" text="not">
      <formula>NOT(ISERROR(SEARCH("not",E21)))</formula>
    </cfRule>
  </conditionalFormatting>
  <conditionalFormatting sqref="C21">
    <cfRule type="containsText" dxfId="106" priority="116" operator="containsText" text="not">
      <formula>NOT(ISERROR(SEARCH("not",C21)))</formula>
    </cfRule>
  </conditionalFormatting>
  <conditionalFormatting sqref="E37">
    <cfRule type="containsText" dxfId="105" priority="108" operator="containsText" text="not">
      <formula>NOT(ISERROR(SEARCH("not",E37)))</formula>
    </cfRule>
  </conditionalFormatting>
  <conditionalFormatting sqref="C37">
    <cfRule type="containsText" dxfId="104" priority="107" operator="containsText" text="not">
      <formula>NOT(ISERROR(SEARCH("not",C37)))</formula>
    </cfRule>
  </conditionalFormatting>
  <conditionalFormatting sqref="C39">
    <cfRule type="containsText" dxfId="103" priority="104" operator="containsText" text="not">
      <formula>NOT(ISERROR(SEARCH("not",C39)))</formula>
    </cfRule>
  </conditionalFormatting>
  <conditionalFormatting sqref="E39">
    <cfRule type="containsText" dxfId="102" priority="105" operator="containsText" text="not">
      <formula>NOT(ISERROR(SEARCH("not",E39)))</formula>
    </cfRule>
  </conditionalFormatting>
  <conditionalFormatting sqref="C31">
    <cfRule type="containsText" dxfId="101" priority="87" operator="containsText" text="Not">
      <formula>NOT(ISERROR(SEARCH("Not",C31)))</formula>
    </cfRule>
  </conditionalFormatting>
  <conditionalFormatting sqref="E67">
    <cfRule type="containsText" dxfId="100" priority="103" operator="containsText" text="not">
      <formula>NOT(ISERROR(SEARCH("not",E67)))</formula>
    </cfRule>
  </conditionalFormatting>
  <conditionalFormatting sqref="C67">
    <cfRule type="containsText" dxfId="99" priority="102" operator="containsText" text="not">
      <formula>NOT(ISERROR(SEARCH("not",C67)))</formula>
    </cfRule>
  </conditionalFormatting>
  <conditionalFormatting sqref="D20">
    <cfRule type="containsText" dxfId="98" priority="91" operator="containsText" text="not">
      <formula>NOT(ISERROR(SEARCH("not",D20)))</formula>
    </cfRule>
  </conditionalFormatting>
  <conditionalFormatting sqref="E51">
    <cfRule type="containsText" dxfId="97" priority="65" operator="containsText" text="not">
      <formula>NOT(ISERROR(SEARCH("not",E51)))</formula>
    </cfRule>
  </conditionalFormatting>
  <conditionalFormatting sqref="C40">
    <cfRule type="containsText" dxfId="96" priority="106" operator="containsText" text="Not">
      <formula>NOT(ISERROR(SEARCH("Not",C40)))</formula>
    </cfRule>
  </conditionalFormatting>
  <conditionalFormatting sqref="C25:C28">
    <cfRule type="containsText" dxfId="95" priority="88" operator="containsText" text="not">
      <formula>NOT(ISERROR(SEARCH("not",C25)))</formula>
    </cfRule>
  </conditionalFormatting>
  <conditionalFormatting sqref="E25:E28">
    <cfRule type="containsText" dxfId="94" priority="89" operator="containsText" text="not">
      <formula>NOT(ISERROR(SEARCH("not",E25)))</formula>
    </cfRule>
  </conditionalFormatting>
  <conditionalFormatting sqref="C70">
    <cfRule type="containsText" dxfId="93" priority="99" operator="containsText" text="not">
      <formula>NOT(ISERROR(SEARCH("not",C70)))</formula>
    </cfRule>
  </conditionalFormatting>
  <conditionalFormatting sqref="E70">
    <cfRule type="containsText" dxfId="92" priority="100" operator="containsText" text="not">
      <formula>NOT(ISERROR(SEARCH("not",E70)))</formula>
    </cfRule>
  </conditionalFormatting>
  <conditionalFormatting sqref="C71">
    <cfRule type="containsText" dxfId="91" priority="101" operator="containsText" text="Not">
      <formula>NOT(ISERROR(SEARCH("Not",C71)))</formula>
    </cfRule>
  </conditionalFormatting>
  <conditionalFormatting sqref="C49">
    <cfRule type="containsText" dxfId="90" priority="68" operator="containsText" text="not">
      <formula>NOT(ISERROR(SEARCH("not",C49)))</formula>
    </cfRule>
  </conditionalFormatting>
  <conditionalFormatting sqref="E30">
    <cfRule type="containsText" dxfId="89" priority="86" operator="containsText" text="not">
      <formula>NOT(ISERROR(SEARCH("not",E30)))</formula>
    </cfRule>
  </conditionalFormatting>
  <conditionalFormatting sqref="E7:M12">
    <cfRule type="containsText" dxfId="88" priority="92" operator="containsText" text="Not Ok">
      <formula>NOT(ISERROR(SEARCH("Not Ok",E7)))</formula>
    </cfRule>
  </conditionalFormatting>
  <conditionalFormatting sqref="C30">
    <cfRule type="containsText" dxfId="87" priority="85" operator="containsText" text="not">
      <formula>NOT(ISERROR(SEARCH("not",C30)))</formula>
    </cfRule>
  </conditionalFormatting>
  <conditionalFormatting sqref="E20:M20">
    <cfRule type="containsText" dxfId="86" priority="90" operator="containsText" text="Not Ok">
      <formula>NOT(ISERROR(SEARCH("Not Ok",E20)))</formula>
    </cfRule>
  </conditionalFormatting>
  <conditionalFormatting sqref="D44:D48">
    <cfRule type="containsText" dxfId="85" priority="66" operator="containsText" text="not">
      <formula>NOT(ISERROR(SEARCH("not",D44)))</formula>
    </cfRule>
  </conditionalFormatting>
  <conditionalFormatting sqref="E49">
    <cfRule type="containsText" dxfId="84" priority="69" operator="containsText" text="not">
      <formula>NOT(ISERROR(SEARCH("not",E49)))</formula>
    </cfRule>
  </conditionalFormatting>
  <conditionalFormatting sqref="C51">
    <cfRule type="containsText" dxfId="83" priority="64" operator="containsText" text="not">
      <formula>NOT(ISERROR(SEARCH("not",C51)))</formula>
    </cfRule>
  </conditionalFormatting>
  <conditionalFormatting sqref="D29">
    <cfRule type="containsText" dxfId="82" priority="84" operator="containsText" text="not">
      <formula>NOT(ISERROR(SEARCH("not",D29)))</formula>
    </cfRule>
  </conditionalFormatting>
  <conditionalFormatting sqref="E29:M29">
    <cfRule type="containsText" dxfId="81" priority="83" operator="containsText" text="Not Ok">
      <formula>NOT(ISERROR(SEARCH("Not Ok",E29)))</formula>
    </cfRule>
  </conditionalFormatting>
  <conditionalFormatting sqref="D38">
    <cfRule type="containsText" dxfId="80" priority="82" operator="containsText" text="not">
      <formula>NOT(ISERROR(SEARCH("not",D38)))</formula>
    </cfRule>
  </conditionalFormatting>
  <conditionalFormatting sqref="E38:M38">
    <cfRule type="containsText" dxfId="79" priority="81" operator="containsText" text="Not Ok">
      <formula>NOT(ISERROR(SEARCH("Not Ok",E38)))</formula>
    </cfRule>
  </conditionalFormatting>
  <conditionalFormatting sqref="E34">
    <cfRule type="containsText" dxfId="78" priority="80" operator="containsText" text="not">
      <formula>NOT(ISERROR(SEARCH("not",E34)))</formula>
    </cfRule>
  </conditionalFormatting>
  <conditionalFormatting sqref="C34">
    <cfRule type="containsText" dxfId="77" priority="79" operator="containsText" text="not">
      <formula>NOT(ISERROR(SEARCH("not",C34)))</formula>
    </cfRule>
  </conditionalFormatting>
  <conditionalFormatting sqref="E43 E50 E52">
    <cfRule type="containsText" dxfId="76" priority="78" operator="containsText" text="not">
      <formula>NOT(ISERROR(SEARCH("not",E43)))</formula>
    </cfRule>
  </conditionalFormatting>
  <conditionalFormatting sqref="C43 C50 C52">
    <cfRule type="containsText" dxfId="75" priority="77" operator="containsText" text="not">
      <formula>NOT(ISERROR(SEARCH("not",C43)))</formula>
    </cfRule>
  </conditionalFormatting>
  <conditionalFormatting sqref="C54">
    <cfRule type="containsText" dxfId="74" priority="74" operator="containsText" text="not">
      <formula>NOT(ISERROR(SEARCH("not",C54)))</formula>
    </cfRule>
  </conditionalFormatting>
  <conditionalFormatting sqref="E54">
    <cfRule type="containsText" dxfId="73" priority="75" operator="containsText" text="not">
      <formula>NOT(ISERROR(SEARCH("not",E54)))</formula>
    </cfRule>
  </conditionalFormatting>
  <conditionalFormatting sqref="C55">
    <cfRule type="containsText" dxfId="72" priority="76" operator="containsText" text="Not">
      <formula>NOT(ISERROR(SEARCH("Not",C55)))</formula>
    </cfRule>
  </conditionalFormatting>
  <conditionalFormatting sqref="D53">
    <cfRule type="containsText" dxfId="71" priority="73" operator="containsText" text="not">
      <formula>NOT(ISERROR(SEARCH("not",D53)))</formula>
    </cfRule>
  </conditionalFormatting>
  <conditionalFormatting sqref="E53:M53">
    <cfRule type="containsText" dxfId="70" priority="72" operator="containsText" text="Not Ok">
      <formula>NOT(ISERROR(SEARCH("Not Ok",E53)))</formula>
    </cfRule>
  </conditionalFormatting>
  <conditionalFormatting sqref="C58">
    <cfRule type="containsText" dxfId="69" priority="47" operator="containsText" text="not">
      <formula>NOT(ISERROR(SEARCH("not",C58)))</formula>
    </cfRule>
  </conditionalFormatting>
  <conditionalFormatting sqref="E44:M44 E45:E48">
    <cfRule type="containsText" dxfId="68" priority="70" operator="containsText" text="Not Ok">
      <formula>NOT(ISERROR(SEARCH("Not Ok",E44)))</formula>
    </cfRule>
  </conditionalFormatting>
  <conditionalFormatting sqref="E58">
    <cfRule type="containsText" dxfId="67" priority="48" operator="containsText" text="not">
      <formula>NOT(ISERROR(SEARCH("not",E58)))</formula>
    </cfRule>
  </conditionalFormatting>
  <conditionalFormatting sqref="C61:C65">
    <cfRule type="containsText" dxfId="66" priority="63" stopIfTrue="1" operator="containsText" text="Not Ok">
      <formula>NOT(ISERROR(SEARCH("Not Ok",C61)))</formula>
    </cfRule>
  </conditionalFormatting>
  <conditionalFormatting sqref="C61:C65">
    <cfRule type="containsText" dxfId="65" priority="61" stopIfTrue="1" operator="containsText" text="Not Ok">
      <formula>NOT(ISERROR(SEARCH("Not Ok",C61)))</formula>
    </cfRule>
    <cfRule type="containsText" dxfId="64" priority="62" stopIfTrue="1" operator="containsText" text="Not Ok">
      <formula>NOT(ISERROR(SEARCH("Not Ok",C61)))</formula>
    </cfRule>
  </conditionalFormatting>
  <conditionalFormatting sqref="H62:H64 I64 C61:C65">
    <cfRule type="containsText" dxfId="63" priority="60" stopIfTrue="1" operator="containsText" text="Not Ok">
      <formula>NOT(ISERROR(SEARCH("Not Ok",C61)))</formula>
    </cfRule>
  </conditionalFormatting>
  <conditionalFormatting sqref="C61:L61 G59:L60 H62:L64 C62:E65">
    <cfRule type="containsText" dxfId="62" priority="59" operator="containsText" text="Not Ok">
      <formula>NOT(ISERROR(SEARCH("Not Ok",C59)))</formula>
    </cfRule>
  </conditionalFormatting>
  <conditionalFormatting sqref="C61:L61 C62:E65">
    <cfRule type="containsText" dxfId="61" priority="58" operator="containsText" text="Your">
      <formula>NOT(ISERROR(SEARCH("Your",C61)))</formula>
    </cfRule>
  </conditionalFormatting>
  <conditionalFormatting sqref="F63:G64">
    <cfRule type="containsText" dxfId="60" priority="50" operator="containsText" text="Not Ok">
      <formula>NOT(ISERROR(SEARCH("Not Ok",F63)))</formula>
    </cfRule>
  </conditionalFormatting>
  <conditionalFormatting sqref="F63:G64">
    <cfRule type="containsText" dxfId="59" priority="51" stopIfTrue="1" operator="containsText" text="Not Ok">
      <formula>NOT(ISERROR(SEARCH("Not Ok",F63)))</formula>
    </cfRule>
  </conditionalFormatting>
  <conditionalFormatting sqref="F62:G62">
    <cfRule type="containsText" dxfId="58" priority="49" operator="containsText" text="Administration">
      <formula>NOT(ISERROR(SEARCH("Administration",F62)))</formula>
    </cfRule>
  </conditionalFormatting>
  <conditionalFormatting sqref="E59">
    <cfRule type="containsText" dxfId="57" priority="44" operator="containsText" text="not">
      <formula>NOT(ISERROR(SEARCH("not",E59)))</formula>
    </cfRule>
  </conditionalFormatting>
  <conditionalFormatting sqref="C60">
    <cfRule type="containsText" dxfId="56" priority="45" operator="containsText" text="not">
      <formula>NOT(ISERROR(SEARCH("not",C60)))</formula>
    </cfRule>
  </conditionalFormatting>
  <conditionalFormatting sqref="D68">
    <cfRule type="containsText" dxfId="55" priority="42" operator="containsText" text="not">
      <formula>NOT(ISERROR(SEARCH("not",D68)))</formula>
    </cfRule>
  </conditionalFormatting>
  <conditionalFormatting sqref="E60">
    <cfRule type="containsText" dxfId="54" priority="46" operator="containsText" text="not">
      <formula>NOT(ISERROR(SEARCH("not",E60)))</formula>
    </cfRule>
  </conditionalFormatting>
  <conditionalFormatting sqref="C59">
    <cfRule type="containsText" dxfId="53" priority="43" operator="containsText" text="not">
      <formula>NOT(ISERROR(SEARCH("not",C59)))</formula>
    </cfRule>
  </conditionalFormatting>
  <conditionalFormatting sqref="D69">
    <cfRule type="containsText" dxfId="52" priority="38" operator="containsText" text="not">
      <formula>NOT(ISERROR(SEARCH("not",D69)))</formula>
    </cfRule>
  </conditionalFormatting>
  <conditionalFormatting sqref="E68:M68">
    <cfRule type="containsText" dxfId="51" priority="41" operator="containsText" text="Not Ok">
      <formula>NOT(ISERROR(SEARCH("Not Ok",E68)))</formula>
    </cfRule>
  </conditionalFormatting>
  <conditionalFormatting sqref="F69:M69">
    <cfRule type="containsText" dxfId="50" priority="39" operator="containsText" text="Not Ok">
      <formula>NOT(ISERROR(SEARCH("Not Ok",F69)))</formula>
    </cfRule>
  </conditionalFormatting>
  <conditionalFormatting sqref="D75">
    <cfRule type="containsText" dxfId="49" priority="26" operator="containsText" text="not">
      <formula>NOT(ISERROR(SEARCH("not",D75)))</formula>
    </cfRule>
  </conditionalFormatting>
  <conditionalFormatting sqref="E69">
    <cfRule type="containsText" dxfId="48" priority="37" operator="containsText" text="Not Ok">
      <formula>NOT(ISERROR(SEARCH("Not Ok",E69)))</formula>
    </cfRule>
  </conditionalFormatting>
  <conditionalFormatting sqref="E74">
    <cfRule type="containsText" dxfId="47" priority="36" operator="containsText" text="not">
      <formula>NOT(ISERROR(SEARCH("not",E74)))</formula>
    </cfRule>
  </conditionalFormatting>
  <conditionalFormatting sqref="C74">
    <cfRule type="containsText" dxfId="46" priority="35" operator="containsText" text="not">
      <formula>NOT(ISERROR(SEARCH("not",C74)))</formula>
    </cfRule>
  </conditionalFormatting>
  <conditionalFormatting sqref="C77">
    <cfRule type="containsText" dxfId="45" priority="32" operator="containsText" text="not">
      <formula>NOT(ISERROR(SEARCH("not",C77)))</formula>
    </cfRule>
  </conditionalFormatting>
  <conditionalFormatting sqref="E77">
    <cfRule type="containsText" dxfId="44" priority="33" operator="containsText" text="not">
      <formula>NOT(ISERROR(SEARCH("not",E77)))</formula>
    </cfRule>
  </conditionalFormatting>
  <conditionalFormatting sqref="C78">
    <cfRule type="containsText" dxfId="43" priority="34" operator="containsText" text="Not">
      <formula>NOT(ISERROR(SEARCH("Not",C78)))</formula>
    </cfRule>
  </conditionalFormatting>
  <conditionalFormatting sqref="E81">
    <cfRule type="containsText" dxfId="42" priority="24" operator="containsText" text="not">
      <formula>NOT(ISERROR(SEARCH("not",E81)))</formula>
    </cfRule>
  </conditionalFormatting>
  <conditionalFormatting sqref="C81">
    <cfRule type="containsText" dxfId="41" priority="23" operator="containsText" text="not">
      <formula>NOT(ISERROR(SEARCH("not",C81)))</formula>
    </cfRule>
  </conditionalFormatting>
  <conditionalFormatting sqref="F75:M75">
    <cfRule type="containsText" dxfId="40" priority="30" operator="containsText" text="Not Ok">
      <formula>NOT(ISERROR(SEARCH("Not Ok",F75)))</formula>
    </cfRule>
  </conditionalFormatting>
  <conditionalFormatting sqref="F82:M82">
    <cfRule type="containsText" dxfId="39" priority="22" operator="containsText" text="Not Ok">
      <formula>NOT(ISERROR(SEARCH("Not Ok",F82)))</formula>
    </cfRule>
  </conditionalFormatting>
  <conditionalFormatting sqref="D82">
    <cfRule type="containsText" dxfId="38" priority="21" operator="containsText" text="not">
      <formula>NOT(ISERROR(SEARCH("not",D82)))</formula>
    </cfRule>
  </conditionalFormatting>
  <conditionalFormatting sqref="E75">
    <cfRule type="containsText" dxfId="37" priority="25" operator="containsText" text="Not Ok">
      <formula>NOT(ISERROR(SEARCH("Not Ok",E75)))</formula>
    </cfRule>
  </conditionalFormatting>
  <conditionalFormatting sqref="D94">
    <cfRule type="containsText" dxfId="36" priority="2" operator="containsText" text="not">
      <formula>NOT(ISERROR(SEARCH("not",D94)))</formula>
    </cfRule>
  </conditionalFormatting>
  <conditionalFormatting sqref="E93">
    <cfRule type="containsText" dxfId="35" priority="5" operator="containsText" text="not">
      <formula>NOT(ISERROR(SEARCH("not",E93)))</formula>
    </cfRule>
  </conditionalFormatting>
  <conditionalFormatting sqref="C93">
    <cfRule type="containsText" dxfId="34" priority="4" operator="containsText" text="not">
      <formula>NOT(ISERROR(SEARCH("not",C93)))</formula>
    </cfRule>
  </conditionalFormatting>
  <conditionalFormatting sqref="F94:M94">
    <cfRule type="containsText" dxfId="33" priority="3" operator="containsText" text="Not Ok">
      <formula>NOT(ISERROR(SEARCH("Not Ok",F94)))</formula>
    </cfRule>
  </conditionalFormatting>
  <conditionalFormatting sqref="D76">
    <cfRule type="containsText" dxfId="32" priority="18" operator="containsText" text="not">
      <formula>NOT(ISERROR(SEARCH("not",D76)))</formula>
    </cfRule>
  </conditionalFormatting>
  <conditionalFormatting sqref="F76:M76">
    <cfRule type="containsText" dxfId="31" priority="19" operator="containsText" text="Not Ok">
      <formula>NOT(ISERROR(SEARCH("Not Ok",F76)))</formula>
    </cfRule>
  </conditionalFormatting>
  <conditionalFormatting sqref="E76">
    <cfRule type="containsText" dxfId="30" priority="17" operator="containsText" text="Not Ok">
      <formula>NOT(ISERROR(SEARCH("Not Ok",E76)))</formula>
    </cfRule>
  </conditionalFormatting>
  <conditionalFormatting sqref="E82">
    <cfRule type="containsText" dxfId="29" priority="16" operator="containsText" text="Not Ok">
      <formula>NOT(ISERROR(SEARCH("Not Ok",E82)))</formula>
    </cfRule>
  </conditionalFormatting>
  <conditionalFormatting sqref="E85">
    <cfRule type="containsText" dxfId="28" priority="15" operator="containsText" text="not">
      <formula>NOT(ISERROR(SEARCH("not",E85)))</formula>
    </cfRule>
  </conditionalFormatting>
  <conditionalFormatting sqref="C85">
    <cfRule type="containsText" dxfId="27" priority="14" operator="containsText" text="not">
      <formula>NOT(ISERROR(SEARCH("not",C85)))</formula>
    </cfRule>
  </conditionalFormatting>
  <conditionalFormatting sqref="F86:M86">
    <cfRule type="containsText" dxfId="26" priority="13" operator="containsText" text="Not Ok">
      <formula>NOT(ISERROR(SEARCH("Not Ok",F86)))</formula>
    </cfRule>
  </conditionalFormatting>
  <conditionalFormatting sqref="D86">
    <cfRule type="containsText" dxfId="25" priority="12" operator="containsText" text="not">
      <formula>NOT(ISERROR(SEARCH("not",D86)))</formula>
    </cfRule>
  </conditionalFormatting>
  <conditionalFormatting sqref="E86">
    <cfRule type="containsText" dxfId="24" priority="11" operator="containsText" text="Not Ok">
      <formula>NOT(ISERROR(SEARCH("Not Ok",E86)))</formula>
    </cfRule>
  </conditionalFormatting>
  <conditionalFormatting sqref="E89">
    <cfRule type="containsText" dxfId="23" priority="10" operator="containsText" text="not">
      <formula>NOT(ISERROR(SEARCH("not",E89)))</formula>
    </cfRule>
  </conditionalFormatting>
  <conditionalFormatting sqref="C89">
    <cfRule type="containsText" dxfId="22" priority="9" operator="containsText" text="not">
      <formula>NOT(ISERROR(SEARCH("not",C89)))</formula>
    </cfRule>
  </conditionalFormatting>
  <conditionalFormatting sqref="F90:M90">
    <cfRule type="containsText" dxfId="21" priority="8" operator="containsText" text="Not Ok">
      <formula>NOT(ISERROR(SEARCH("Not Ok",F90)))</formula>
    </cfRule>
  </conditionalFormatting>
  <conditionalFormatting sqref="D90">
    <cfRule type="containsText" dxfId="20" priority="7" operator="containsText" text="not">
      <formula>NOT(ISERROR(SEARCH("not",D90)))</formula>
    </cfRule>
  </conditionalFormatting>
  <conditionalFormatting sqref="E90">
    <cfRule type="containsText" dxfId="19" priority="6" operator="containsText" text="Not Ok">
      <formula>NOT(ISERROR(SEARCH("Not Ok",E90)))</formula>
    </cfRule>
  </conditionalFormatting>
  <conditionalFormatting sqref="E94">
    <cfRule type="containsText" dxfId="18" priority="1" operator="containsText" text="Not Ok">
      <formula>NOT(ISERROR(SEARCH("Not Ok",E94)))</formula>
    </cfRule>
  </conditionalFormatting>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DF16DD8603F44BB3B20849CB629D17" ma:contentTypeVersion="11" ma:contentTypeDescription="Create a new document." ma:contentTypeScope="" ma:versionID="bf84c5796de7613a1a820dee23149057">
  <xsd:schema xmlns:xsd="http://www.w3.org/2001/XMLSchema" xmlns:xs="http://www.w3.org/2001/XMLSchema" xmlns:p="http://schemas.microsoft.com/office/2006/metadata/properties" xmlns:ns3="ace63c99-2895-41f3-a6ce-bc63f32574fd" xmlns:ns4="c3ab423d-0433-44fc-9865-18816e73fe84" targetNamespace="http://schemas.microsoft.com/office/2006/metadata/properties" ma:root="true" ma:fieldsID="b0ec84fcdd4612136c42846c047f9c83" ns3:_="" ns4:_="">
    <xsd:import namespace="ace63c99-2895-41f3-a6ce-bc63f32574fd"/>
    <xsd:import namespace="c3ab423d-0433-44fc-9865-18816e73fe8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DateTaken"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63c99-2895-41f3-a6ce-bc63f32574f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ab423d-0433-44fc-9865-18816e73fe8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BFF7BC-D274-42F2-B54E-C99757EB4F63}">
  <ds:schemaRefs>
    <ds:schemaRef ds:uri="http://schemas.microsoft.com/sharepoint/v3/contenttype/forms"/>
  </ds:schemaRefs>
</ds:datastoreItem>
</file>

<file path=customXml/itemProps2.xml><?xml version="1.0" encoding="utf-8"?>
<ds:datastoreItem xmlns:ds="http://schemas.openxmlformats.org/officeDocument/2006/customXml" ds:itemID="{831D34C9-FB19-466D-A698-AF8B728E601C}">
  <ds:schemaRefs>
    <ds:schemaRef ds:uri="ace63c99-2895-41f3-a6ce-bc63f32574fd"/>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c3ab423d-0433-44fc-9865-18816e73fe84"/>
    <ds:schemaRef ds:uri="http://www.w3.org/XML/1998/namespace"/>
  </ds:schemaRefs>
</ds:datastoreItem>
</file>

<file path=customXml/itemProps3.xml><?xml version="1.0" encoding="utf-8"?>
<ds:datastoreItem xmlns:ds="http://schemas.openxmlformats.org/officeDocument/2006/customXml" ds:itemID="{E5F137AE-9F14-4DF7-935E-B50FF2ECE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63c99-2895-41f3-a6ce-bc63f32574fd"/>
    <ds:schemaRef ds:uri="c3ab423d-0433-44fc-9865-18816e73f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25</vt:i4>
      </vt:variant>
    </vt:vector>
  </HeadingPairs>
  <TitlesOfParts>
    <vt:vector size="45" baseType="lpstr">
      <vt:lpstr>Allocations</vt:lpstr>
      <vt:lpstr>General Instructions</vt:lpstr>
      <vt:lpstr>Column Definitions</vt:lpstr>
      <vt:lpstr>Service Definitions</vt:lpstr>
      <vt:lpstr>Compliance Issues</vt:lpstr>
      <vt:lpstr>Nutrition Transfer Request</vt:lpstr>
      <vt:lpstr>180B IIIB</vt:lpstr>
      <vt:lpstr>180B IIIC1</vt:lpstr>
      <vt:lpstr>180B IIIC2</vt:lpstr>
      <vt:lpstr>180B IIID</vt:lpstr>
      <vt:lpstr>180B IIIE Age 60+ or EOD</vt:lpstr>
      <vt:lpstr>180B IIIE 18 and under or Disbl</vt:lpstr>
      <vt:lpstr>AFCSP</vt:lpstr>
      <vt:lpstr>SSCS</vt:lpstr>
      <vt:lpstr>EBS</vt:lpstr>
      <vt:lpstr>SPAP</vt:lpstr>
      <vt:lpstr>SHIP</vt:lpstr>
      <vt:lpstr>MIPPA</vt:lpstr>
      <vt:lpstr>Elder Abuse</vt:lpstr>
      <vt:lpstr>Overall Total</vt:lpstr>
      <vt:lpstr>CAU</vt:lpstr>
      <vt:lpstr>CAUTAU!CAUTAU</vt:lpstr>
      <vt:lpstr>CAUTAU</vt:lpstr>
      <vt:lpstr>ClaimMonth</vt:lpstr>
      <vt:lpstr>Date</vt:lpstr>
      <vt:lpstr>men</vt:lpstr>
      <vt:lpstr>Menominee_Tribe</vt:lpstr>
      <vt:lpstr>mentribe</vt:lpstr>
      <vt:lpstr>MIPPA</vt:lpstr>
      <vt:lpstr>NSIP1</vt:lpstr>
      <vt:lpstr>NSIP2</vt:lpstr>
      <vt:lpstr>Allocations!Print_Area</vt:lpstr>
      <vt:lpstr>CAUTAU!Print_Area</vt:lpstr>
      <vt:lpstr>'General Instructions'!Print_Area</vt:lpstr>
      <vt:lpstr>'Service Definitions'!Print_Area</vt:lpstr>
      <vt:lpstr>Allocations!Print_Titles</vt:lpstr>
      <vt:lpstr>CAUTAU!Print_Titles</vt:lpstr>
      <vt:lpstr>'Column Definitions'!Print_Titles</vt:lpstr>
      <vt:lpstr>'Service Definitions'!Print_Titles</vt:lpstr>
      <vt:lpstr>SHIP1</vt:lpstr>
      <vt:lpstr>SHIP2</vt:lpstr>
      <vt:lpstr>SPAP1</vt:lpstr>
      <vt:lpstr>SPAP2</vt:lpstr>
      <vt:lpstr>TAU</vt:lpstr>
      <vt:lpstr>TitleIII</vt:lpstr>
    </vt:vector>
  </TitlesOfParts>
  <Company>County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weirsh</dc:creator>
  <cp:lastModifiedBy>Velasquez, Angela</cp:lastModifiedBy>
  <cp:revision/>
  <cp:lastPrinted>2019-08-08T17:13:58Z</cp:lastPrinted>
  <dcterms:created xsi:type="dcterms:W3CDTF">2002-10-21T12:08:15Z</dcterms:created>
  <dcterms:modified xsi:type="dcterms:W3CDTF">2022-01-05T14:23:59Z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0x010100B2DF16DD8603F44BB3B20849CB629D17</vt:lpwstr>
  </property>
</Properties>
</file>